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F:\UPRAVNA TJELA\KOMPV\2025\"/>
    </mc:Choice>
  </mc:AlternateContent>
  <xr:revisionPtr revIDLastSave="0" documentId="13_ncr:1_{6C2C22CF-BCFE-4BE4-A7BE-2B6CE1EF46D8}" xr6:coauthVersionLast="36" xr6:coauthVersionMax="36" xr10:uidLastSave="{00000000-0000-0000-0000-000000000000}"/>
  <bookViews>
    <workbookView xWindow="0" yWindow="0" windowWidth="21570" windowHeight="5340" tabRatio="740" firstSheet="2" activeTab="2" xr2:uid="{00000000-000D-0000-FFFF-FFFF00000000}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D61" i="8" s="1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 s="1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I168" i="6"/>
  <c r="C168" i="6" s="1"/>
  <c r="D168" i="6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C162" i="6" s="1"/>
  <c r="J161" i="6"/>
  <c r="I161" i="6"/>
  <c r="C161" i="6" s="1"/>
  <c r="D161" i="6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D144" i="6" s="1"/>
  <c r="I146" i="6"/>
  <c r="I144" i="6" s="1"/>
  <c r="C144" i="6" s="1"/>
  <c r="C146" i="6"/>
  <c r="D145" i="6"/>
  <c r="C145" i="6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 s="1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D100" i="6" s="1"/>
  <c r="I100" i="6"/>
  <c r="C100" i="6" s="1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 s="1"/>
  <c r="D90" i="6" s="1"/>
  <c r="I90" i="6" a="1"/>
  <c r="I90" i="6" s="1"/>
  <c r="C90" i="6" s="1"/>
  <c r="D89" i="6"/>
  <c r="C89" i="6"/>
  <c r="D88" i="6"/>
  <c r="C88" i="6"/>
  <c r="D87" i="6"/>
  <c r="C87" i="6"/>
  <c r="J86" i="6" a="1"/>
  <c r="J86" i="6" s="1"/>
  <c r="I86" i="6" a="1"/>
  <c r="I86" i="6" s="1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 s="1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 s="1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D33" i="6" s="1"/>
  <c r="I33" i="6"/>
  <c r="C33" i="6" s="1"/>
  <c r="D31" i="6"/>
  <c r="C31" i="6"/>
  <c r="D30" i="6"/>
  <c r="C30" i="6"/>
  <c r="D29" i="6"/>
  <c r="C29" i="6"/>
  <c r="J28" i="6" a="1"/>
  <c r="J28" i="6" s="1"/>
  <c r="D28" i="6" s="1"/>
  <c r="I28" i="6" a="1"/>
  <c r="I28" i="6"/>
  <c r="C28" i="6"/>
  <c r="D27" i="6"/>
  <c r="C27" i="6"/>
  <c r="D26" i="6"/>
  <c r="C26" i="6"/>
  <c r="D25" i="6"/>
  <c r="C25" i="6"/>
  <c r="J24" i="6" a="1"/>
  <c r="J24" i="6" s="1"/>
  <c r="D24" i="6" s="1"/>
  <c r="I24" i="6" a="1"/>
  <c r="I24" i="6" s="1"/>
  <c r="C24" i="6" s="1"/>
  <c r="D23" i="6"/>
  <c r="C23" i="6"/>
  <c r="D22" i="6"/>
  <c r="C22" i="6"/>
  <c r="D21" i="6"/>
  <c r="C21" i="6"/>
  <c r="J20" i="6" a="1"/>
  <c r="J20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 s="1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 s="1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 s="1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I27" i="5" a="1"/>
  <c r="I27" i="5" s="1"/>
  <c r="C27" i="5" s="1"/>
  <c r="D27" i="5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D146" i="6" l="1"/>
  <c r="I130" i="5"/>
  <c r="C130" i="5" s="1"/>
  <c r="I32" i="6"/>
  <c r="C32" i="6" s="1"/>
  <c r="K116" i="8"/>
  <c r="K119" i="8" s="1"/>
  <c r="D119" i="8" s="1"/>
  <c r="D86" i="6"/>
  <c r="J81" i="6"/>
  <c r="D81" i="6" s="1"/>
  <c r="J19" i="6"/>
  <c r="D19" i="6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C112" i="5" s="1"/>
  <c r="J41" i="5"/>
  <c r="J81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N37" i="9"/>
  <c r="R40" i="9"/>
  <c r="M25" i="9"/>
  <c r="R47" i="9"/>
  <c r="R48" i="9"/>
  <c r="R49" i="9"/>
  <c r="R50" i="9"/>
  <c r="R51" i="9"/>
  <c r="N25" i="9"/>
  <c r="X37" i="9"/>
  <c r="Q25" i="9"/>
  <c r="D116" i="8" l="1"/>
  <c r="D120" i="8" s="1"/>
  <c r="D121" i="8" s="1"/>
  <c r="I114" i="5"/>
  <c r="J119" i="8"/>
  <c r="C119" i="8" s="1"/>
  <c r="C120" i="8" s="1"/>
  <c r="C121" i="8" s="1"/>
  <c r="I80" i="6"/>
  <c r="Z41" i="9"/>
  <c r="Z53" i="9" s="1"/>
  <c r="M53" i="9" s="1"/>
  <c r="AF41" i="9"/>
  <c r="AC41" i="9"/>
  <c r="P41" i="9" s="1"/>
  <c r="AG25" i="9"/>
  <c r="T25" i="9" s="1"/>
  <c r="AA53" i="9"/>
  <c r="N53" i="9" s="1"/>
  <c r="N54" i="9" s="1"/>
  <c r="AB41" i="9"/>
  <c r="O37" i="9"/>
  <c r="Q37" i="9"/>
  <c r="B67" i="3"/>
  <c r="B58" i="3"/>
  <c r="M41" i="9"/>
  <c r="D87" i="7"/>
  <c r="K91" i="7"/>
  <c r="D91" i="7" s="1"/>
  <c r="B61" i="3"/>
  <c r="C81" i="6"/>
  <c r="I141" i="6"/>
  <c r="S41" i="9"/>
  <c r="AF53" i="9"/>
  <c r="S53" i="9" s="1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C114" i="5"/>
  <c r="B64" i="3"/>
  <c r="AD53" i="9"/>
  <c r="Q53" i="9" s="1"/>
  <c r="Q41" i="9"/>
  <c r="J87" i="5"/>
  <c r="D19" i="5"/>
  <c r="B48" i="3"/>
  <c r="L37" i="9"/>
  <c r="Y41" i="9"/>
  <c r="B63" i="3"/>
  <c r="I87" i="5"/>
  <c r="C19" i="5"/>
  <c r="AC53" i="9" l="1"/>
  <c r="P53" i="9" s="1"/>
  <c r="I142" i="6"/>
  <c r="C142" i="6" s="1"/>
  <c r="C80" i="6"/>
  <c r="D92" i="7"/>
  <c r="D93" i="7" s="1"/>
  <c r="P54" i="9"/>
  <c r="M54" i="9"/>
  <c r="Q54" i="9"/>
  <c r="S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 s="1"/>
  <c r="C149" i="5" s="1"/>
  <c r="AG41" i="9"/>
  <c r="T41" i="9" s="1"/>
  <c r="R41" i="9"/>
  <c r="AE53" i="9"/>
  <c r="K53" i="9"/>
  <c r="K54" i="9" s="1"/>
  <c r="J147" i="5"/>
  <c r="D147" i="5" s="1"/>
  <c r="D145" i="5"/>
  <c r="B59" i="3"/>
  <c r="J155" i="6"/>
  <c r="D142" i="6"/>
  <c r="J156" i="6"/>
  <c r="D156" i="6" s="1"/>
  <c r="I158" i="6" l="1"/>
  <c r="C158" i="6" s="1"/>
  <c r="D148" i="5"/>
  <c r="D149" i="5" s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86" i="6" s="1"/>
  <c r="C187" i="6" s="1"/>
  <c r="B49" i="3"/>
  <c r="D158" i="6"/>
  <c r="J176" i="6"/>
  <c r="D176" i="6" s="1"/>
  <c r="D186" i="6" l="1"/>
  <c r="D187" i="6" s="1"/>
  <c r="B42" i="3"/>
</calcChain>
</file>

<file path=xl/sharedStrings.xml><?xml version="1.0" encoding="utf-8"?>
<sst xmlns="http://schemas.openxmlformats.org/spreadsheetml/2006/main" count="4254" uniqueCount="2629">
  <si>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</si>
  <si>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</si>
  <si>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</si>
  <si>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</si>
  <si>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</si>
  <si>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</si>
  <si>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</si>
  <si>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</si>
  <si>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</si>
  <si>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</si>
  <si>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</si>
  <si>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</si>
  <si>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</si>
  <si>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</si>
  <si>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</si>
  <si>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</si>
  <si>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</si>
  <si>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</si>
  <si>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</si>
  <si>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</si>
  <si>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</si>
  <si>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</si>
  <si>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</si>
  <si>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</si>
  <si>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</si>
  <si>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</si>
  <si>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</si>
  <si>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</si>
  <si>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</si>
  <si>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</si>
  <si>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</si>
  <si>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</si>
  <si>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</si>
  <si>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</si>
  <si>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</si>
  <si>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</si>
  <si>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</si>
  <si>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</si>
  <si>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</si>
  <si>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</si>
  <si>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</si>
  <si>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</si>
  <si>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</si>
  <si>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</si>
  <si>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</si>
  <si>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</si>
  <si>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</si>
  <si>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</si>
  <si>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</si>
  <si>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</si>
  <si>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</si>
  <si>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</si>
  <si>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</si>
  <si>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</si>
  <si>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</si>
  <si>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</si>
  <si>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</si>
  <si>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</si>
  <si>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</si>
  <si>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</si>
  <si>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</si>
  <si>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</si>
  <si>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</si>
  <si>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</si>
  <si>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</si>
  <si>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</si>
  <si>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</si>
  <si>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</si>
  <si>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</si>
  <si>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</si>
  <si>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</si>
  <si>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</si>
  <si>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</si>
  <si>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</si>
  <si>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</si>
  <si>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</si>
  <si>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</si>
  <si>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</si>
  <si>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</si>
  <si>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</si>
  <si>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</si>
  <si>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</si>
  <si>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</si>
  <si>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</si>
  <si>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</si>
  <si>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</si>
  <si>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</si>
  <si>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</si>
  <si>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</si>
  <si>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</si>
  <si>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</si>
  <si>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</si>
  <si>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</si>
  <si>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</si>
  <si>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</si>
  <si>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</si>
  <si>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</si>
  <si>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</si>
  <si>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</si>
  <si>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</si>
  <si>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</si>
  <si>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</si>
  <si>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</si>
  <si>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</si>
  <si>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</si>
  <si>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</si>
  <si>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</si>
  <si>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</si>
  <si>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</si>
  <si>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</si>
  <si>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</si>
  <si>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</si>
  <si>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</si>
  <si>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</si>
  <si>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</si>
  <si>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</si>
  <si>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</si>
  <si>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</si>
  <si>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</si>
  <si>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</si>
  <si>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</si>
  <si>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</si>
  <si>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</si>
  <si>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</si>
  <si>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</si>
  <si>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</si>
  <si>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</si>
  <si>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</si>
  <si>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</si>
  <si>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</si>
  <si>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</si>
  <si>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</si>
  <si>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</si>
  <si>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</si>
  <si>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</si>
  <si>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</si>
  <si>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</si>
  <si>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</si>
  <si>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</si>
  <si>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</si>
  <si>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</si>
  <si>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</si>
  <si>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</si>
  <si>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</si>
  <si>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</si>
  <si>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</si>
  <si>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</si>
  <si>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</si>
  <si>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</si>
  <si>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</si>
  <si>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</si>
  <si>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</si>
  <si>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</si>
  <si>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</si>
  <si>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</si>
  <si>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</si>
  <si>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</si>
  <si>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</si>
  <si>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</si>
  <si>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</si>
  <si>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</si>
  <si>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</si>
  <si>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</si>
  <si>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</si>
  <si>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</si>
  <si>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</si>
  <si>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</si>
  <si>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</si>
  <si>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</si>
  <si>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</si>
  <si>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</si>
  <si>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</si>
  <si>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</si>
  <si>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</si>
  <si>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</si>
  <si>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</si>
  <si>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</si>
  <si>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</si>
  <si>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</si>
  <si>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</si>
  <si>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</si>
  <si>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</si>
  <si>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</si>
  <si>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</si>
  <si>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</si>
  <si>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</si>
  <si>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</si>
  <si>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</si>
  <si>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</si>
  <si>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</si>
  <si>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</si>
  <si>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</si>
  <si>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</si>
  <si>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</si>
  <si>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</si>
  <si>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</si>
  <si>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</si>
  <si>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</si>
  <si>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</si>
  <si>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</si>
  <si>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</si>
  <si>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</si>
  <si>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</si>
  <si>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</si>
  <si>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</si>
  <si>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</si>
  <si>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</si>
  <si>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</si>
  <si>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</si>
  <si>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</si>
  <si>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</si>
  <si>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</si>
  <si>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</si>
  <si>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</si>
  <si>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</si>
  <si>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</si>
  <si>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</si>
  <si>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</si>
  <si>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</si>
  <si>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</si>
  <si>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</si>
  <si>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</si>
  <si>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</si>
  <si>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</si>
  <si>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</si>
  <si>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</si>
  <si>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</si>
  <si>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</si>
  <si>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</si>
  <si>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</si>
  <si>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</si>
  <si>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</si>
  <si>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</si>
  <si>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</si>
  <si>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</si>
  <si>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</si>
  <si>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</si>
  <si>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</si>
  <si>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</si>
  <si>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</si>
  <si>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</si>
  <si>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</si>
  <si>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</si>
  <si>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</si>
  <si>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</si>
  <si>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</si>
  <si>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</si>
  <si>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</si>
  <si>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</si>
  <si>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</si>
  <si>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</si>
  <si>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</si>
  <si>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</si>
  <si>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</si>
  <si>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</si>
  <si>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</si>
  <si>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</si>
  <si>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</si>
  <si>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</si>
  <si>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</si>
  <si>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</si>
  <si>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</si>
  <si>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</si>
  <si>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</si>
  <si>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</si>
  <si>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</si>
  <si>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</si>
  <si>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</si>
  <si>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</si>
  <si>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</si>
  <si>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</si>
  <si>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</si>
  <si>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</si>
  <si>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</si>
  <si>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</si>
  <si>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</si>
  <si>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</si>
  <si>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</si>
  <si>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</si>
  <si>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</si>
  <si>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</si>
  <si>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</si>
  <si>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</si>
  <si>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</si>
  <si>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</si>
  <si>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</si>
  <si>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</si>
  <si>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</si>
  <si>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</si>
  <si>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</si>
  <si>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</si>
  <si>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</si>
  <si>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</si>
  <si>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</si>
  <si>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</si>
  <si>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</si>
  <si>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</si>
  <si>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</si>
  <si>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</si>
  <si>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</si>
  <si>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</si>
  <si>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</si>
  <si>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</si>
  <si>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</si>
  <si>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</si>
  <si>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</si>
  <si>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</si>
  <si>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</si>
  <si>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</si>
  <si>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</si>
  <si>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</si>
  <si>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</si>
  <si>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</si>
  <si>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</si>
  <si>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</si>
  <si>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</si>
  <si>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</si>
  <si>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</si>
  <si>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</si>
  <si>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</si>
  <si>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</si>
  <si>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</si>
  <si>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</si>
  <si>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</si>
  <si>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</si>
  <si>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</si>
  <si>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</si>
  <si>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</si>
  <si>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</si>
  <si>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</si>
  <si>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</si>
  <si>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</si>
  <si>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</si>
  <si>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</si>
  <si>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</si>
  <si>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</si>
  <si>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</si>
  <si>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</si>
  <si>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</si>
  <si>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</si>
  <si>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</si>
  <si>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</si>
  <si>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</si>
  <si>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</si>
  <si>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</si>
  <si>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</si>
  <si>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</si>
  <si>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</si>
  <si>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</si>
  <si>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</si>
  <si>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</si>
  <si>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</si>
  <si>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</si>
  <si>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</si>
  <si>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</si>
  <si>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</si>
  <si>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</si>
  <si>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</si>
  <si>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</si>
  <si>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</si>
  <si>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</si>
  <si>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</si>
  <si>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</si>
  <si>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</si>
  <si>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</si>
  <si>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</si>
  <si>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</si>
  <si>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</si>
  <si>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</si>
  <si>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</si>
  <si>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</si>
  <si>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</si>
  <si>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</si>
  <si>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</si>
  <si>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</si>
  <si>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</si>
  <si>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</si>
  <si>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</si>
  <si>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</si>
  <si>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</si>
  <si>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</si>
  <si>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</si>
  <si>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</si>
  <si>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</si>
  <si>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</si>
  <si>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</si>
  <si>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</si>
  <si>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</si>
  <si>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</si>
  <si>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</si>
  <si>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</si>
  <si>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</si>
  <si>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</si>
  <si>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</si>
  <si>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</si>
  <si>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</si>
  <si>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</si>
  <si>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</si>
  <si>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</si>
  <si>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</si>
  <si>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</si>
  <si>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</si>
  <si>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</si>
  <si>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</si>
  <si>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</si>
  <si>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</si>
  <si>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</si>
  <si>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</si>
  <si>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</si>
  <si>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</si>
  <si>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</si>
  <si>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</si>
  <si>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</si>
  <si>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</si>
  <si>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</si>
  <si>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</si>
  <si>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</si>
  <si>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</si>
  <si>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</si>
  <si>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</si>
  <si>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</si>
  <si>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</si>
  <si>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</si>
  <si>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</si>
  <si>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</si>
  <si>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</si>
  <si>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</si>
  <si>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</si>
  <si>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</si>
  <si>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</si>
  <si>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</si>
  <si>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</si>
  <si>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</si>
  <si>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</si>
  <si>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</si>
  <si>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</si>
  <si>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</si>
  <si>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</si>
  <si>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</si>
  <si>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</si>
  <si>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</si>
  <si>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</si>
  <si>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</si>
  <si>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</si>
  <si>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</si>
  <si>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</si>
  <si>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</si>
  <si>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</si>
  <si>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</si>
  <si>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</si>
  <si>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</si>
  <si>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</si>
  <si>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</si>
  <si>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</si>
  <si>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</si>
  <si>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</si>
  <si>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</si>
  <si>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</si>
  <si>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</si>
  <si>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</si>
  <si>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</si>
  <si>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</si>
  <si>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</si>
  <si>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</si>
  <si>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</si>
  <si>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</si>
  <si>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</si>
  <si>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</si>
  <si>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</si>
  <si>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</si>
  <si>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</si>
  <si>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</si>
  <si>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</si>
  <si>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</si>
  <si>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</si>
  <si>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</si>
  <si>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</si>
  <si>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</si>
  <si>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</si>
  <si>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</si>
  <si>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</si>
  <si>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</si>
  <si>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</si>
  <si>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</si>
  <si>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</si>
  <si>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</si>
  <si>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</si>
  <si>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</si>
  <si>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</si>
  <si>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</si>
  <si>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</si>
  <si>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</si>
  <si>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</si>
  <si>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</si>
  <si>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</si>
  <si>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</si>
  <si>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</si>
  <si>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</si>
  <si>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</si>
  <si>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</si>
  <si>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</si>
  <si>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</si>
  <si>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</si>
  <si>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</si>
  <si>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</si>
  <si>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</si>
  <si>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</si>
  <si>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</si>
  <si>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</si>
  <si>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</si>
  <si>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</si>
  <si>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</si>
  <si>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</si>
  <si>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</si>
  <si>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</si>
  <si>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</si>
  <si>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</si>
  <si>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</si>
  <si>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</si>
  <si>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</si>
  <si>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</si>
  <si>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</si>
  <si>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</si>
  <si>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</si>
  <si>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</si>
  <si>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</si>
  <si>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</si>
  <si>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</si>
  <si>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</si>
  <si>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</si>
  <si>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</si>
  <si>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</si>
  <si>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</si>
  <si>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</si>
  <si>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</si>
  <si>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</si>
  <si>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</si>
  <si>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</si>
  <si>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</si>
  <si>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</si>
  <si>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</si>
  <si>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</si>
  <si>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</si>
  <si>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</si>
  <si>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</si>
  <si>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</si>
  <si>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</si>
  <si>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</si>
  <si>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</si>
  <si>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</si>
  <si>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</si>
  <si>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</si>
  <si>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</si>
  <si>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</si>
  <si>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</si>
  <si>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</si>
  <si>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</si>
  <si>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</si>
  <si>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</si>
  <si>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</si>
  <si>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</si>
  <si>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</si>
  <si>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</si>
  <si>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</si>
  <si>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</si>
  <si>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</si>
  <si>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</si>
  <si>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</si>
  <si>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</si>
  <si>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</si>
  <si>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</si>
  <si>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</si>
  <si>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</si>
  <si>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</si>
  <si>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</si>
  <si>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</si>
  <si>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</si>
  <si>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</si>
  <si>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</si>
  <si>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</si>
  <si>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</si>
  <si>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</si>
  <si>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</si>
  <si>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</si>
  <si>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</si>
  <si>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</si>
  <si>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</si>
  <si>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</si>
  <si>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</si>
  <si>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</si>
  <si>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</si>
  <si>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</si>
  <si>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</si>
  <si>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</si>
  <si>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</si>
  <si>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</si>
  <si>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</si>
  <si>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</si>
  <si>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</si>
  <si>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</si>
  <si>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</si>
  <si>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</si>
  <si>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</si>
  <si>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</si>
  <si>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</si>
  <si>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</si>
  <si>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</si>
  <si>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</si>
  <si>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</si>
  <si>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</si>
  <si>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</si>
  <si>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</si>
  <si>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</si>
  <si>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</si>
  <si>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</si>
  <si>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</si>
  <si>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</si>
  <si>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</si>
  <si>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</si>
  <si>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</si>
  <si>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</si>
  <si>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</si>
  <si>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</si>
  <si>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</si>
  <si>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</si>
  <si>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</si>
  <si>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</si>
  <si>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</si>
  <si>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</si>
  <si>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</si>
  <si>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</si>
  <si>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</si>
  <si>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</si>
  <si>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</si>
  <si>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</si>
  <si>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</si>
  <si>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</si>
  <si>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</si>
  <si>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</si>
  <si>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</si>
  <si>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</si>
  <si>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</si>
  <si>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</si>
  <si>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</si>
  <si>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</si>
  <si>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</si>
  <si>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</si>
  <si>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</si>
  <si>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</si>
  <si>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</si>
  <si>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</si>
  <si>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</si>
  <si>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</si>
  <si>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</si>
  <si>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</si>
  <si>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</si>
  <si>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</si>
  <si>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</si>
  <si>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</si>
  <si>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</si>
  <si>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</si>
  <si>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</si>
  <si>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</si>
  <si>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</si>
  <si>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</si>
  <si>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</si>
  <si>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</si>
  <si>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</si>
  <si>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</si>
  <si>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</si>
  <si>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</si>
  <si>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</si>
  <si>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</si>
  <si>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</si>
  <si>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</si>
  <si>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</si>
  <si>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</si>
  <si>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</si>
  <si>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</si>
  <si>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</si>
  <si>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</si>
  <si>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</si>
  <si>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</si>
  <si>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</si>
  <si>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</si>
  <si>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</si>
  <si>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</si>
  <si>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</si>
  <si>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</si>
  <si>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</si>
  <si>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</si>
  <si>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</si>
  <si>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</si>
  <si>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</si>
  <si>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</si>
  <si>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</si>
  <si>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</si>
  <si>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</si>
  <si>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</si>
  <si>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</si>
  <si>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</si>
  <si>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</si>
  <si>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</si>
  <si>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</si>
  <si>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</si>
  <si>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</si>
  <si>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</si>
  <si>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</si>
  <si>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</si>
  <si>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</si>
  <si>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</si>
  <si>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</si>
  <si>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</si>
  <si>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</si>
  <si>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</si>
  <si>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</si>
  <si>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</si>
  <si>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</si>
  <si>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</si>
  <si>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</si>
  <si>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</si>
  <si>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</si>
  <si>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</si>
  <si>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</si>
  <si>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</si>
  <si>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</si>
  <si>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</si>
  <si>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</si>
  <si>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</si>
  <si>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</si>
  <si>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</si>
  <si>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</si>
  <si>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</si>
  <si>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</si>
  <si>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</si>
  <si>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</si>
  <si>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</si>
  <si>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</si>
  <si>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</si>
  <si>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</si>
  <si>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</si>
  <si>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</si>
  <si>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</si>
  <si>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</si>
  <si>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</si>
  <si>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</si>
  <si>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</si>
  <si>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</si>
  <si>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</si>
  <si>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</si>
  <si>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</si>
  <si>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</si>
  <si>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</si>
  <si>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</si>
  <si>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</si>
  <si>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</si>
  <si>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</si>
  <si>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</si>
  <si>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</si>
  <si>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</si>
  <si>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</si>
  <si>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</si>
  <si>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</si>
  <si>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</si>
  <si>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</si>
  <si>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</si>
  <si>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</si>
  <si>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</si>
  <si>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</si>
  <si>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</si>
  <si>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</si>
  <si>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</si>
  <si>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</si>
  <si>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</si>
  <si>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</si>
  <si>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</si>
  <si>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</si>
  <si>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</si>
  <si>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</si>
  <si>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</si>
  <si>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</si>
  <si>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</si>
  <si>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</si>
  <si>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</si>
  <si>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</si>
  <si>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</si>
  <si>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</si>
  <si>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</si>
  <si>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</si>
  <si>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</si>
  <si>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</si>
  <si>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</si>
  <si>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</si>
  <si>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</si>
  <si>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</si>
  <si>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</si>
  <si>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</si>
  <si>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</si>
  <si>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</si>
  <si>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</si>
  <si>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</si>
  <si>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</si>
  <si>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</si>
  <si>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</si>
  <si>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</si>
  <si>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</si>
  <si>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</si>
  <si>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</si>
  <si>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</si>
  <si>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</si>
  <si>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</si>
  <si>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</si>
  <si>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</si>
  <si>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</si>
  <si>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</si>
  <si>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</si>
  <si>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</si>
  <si>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</si>
  <si>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</si>
  <si>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</si>
  <si>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</si>
  <si>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</si>
  <si>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</si>
  <si>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</si>
  <si>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</si>
  <si>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</si>
  <si>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</si>
  <si>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</si>
  <si>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</si>
  <si>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</si>
  <si>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</si>
  <si>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</si>
  <si>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</si>
  <si>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</si>
  <si>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</si>
  <si>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</si>
  <si>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</si>
  <si>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</si>
  <si>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</si>
  <si>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</si>
  <si>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</si>
  <si>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</si>
  <si>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</si>
  <si>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</si>
  <si>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</si>
  <si>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</si>
  <si>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</si>
  <si>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</si>
  <si>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</si>
  <si>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</si>
  <si>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</si>
  <si>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</si>
  <si>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</si>
  <si>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</si>
  <si>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</si>
  <si>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</si>
  <si>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</si>
  <si>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</si>
  <si>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</si>
  <si>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</si>
  <si>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</si>
  <si>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</si>
  <si>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</si>
  <si>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</si>
  <si>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</si>
  <si>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</si>
  <si>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</si>
  <si>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</si>
  <si>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</si>
  <si>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</si>
  <si>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</si>
  <si>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</si>
  <si>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</si>
  <si>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</si>
  <si>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</si>
  <si>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</si>
  <si>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</si>
  <si>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</si>
  <si>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</si>
  <si>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</si>
  <si>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</si>
  <si>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</si>
  <si>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</si>
  <si>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</si>
  <si>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</si>
  <si>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</si>
  <si>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</si>
  <si>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</si>
  <si>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</si>
  <si>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</si>
  <si>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</si>
  <si>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</si>
  <si>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</si>
  <si>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</si>
  <si>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</si>
  <si>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</si>
  <si>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</si>
  <si>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</si>
  <si>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</si>
  <si>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</si>
  <si>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</si>
  <si>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</si>
  <si>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</si>
  <si>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</si>
  <si>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</si>
  <si>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</si>
  <si>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</si>
  <si>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</si>
  <si>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</si>
  <si>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</si>
  <si>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</si>
  <si>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</si>
  <si>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</si>
  <si>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</si>
  <si>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</si>
  <si>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</si>
  <si>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</si>
  <si>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</si>
  <si>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</si>
  <si>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</si>
  <si>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</si>
  <si>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</si>
  <si>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</si>
  <si>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</si>
  <si>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</si>
  <si>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</si>
  <si>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</si>
  <si>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</si>
  <si>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</si>
  <si>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</si>
  <si>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</si>
  <si>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</si>
  <si>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</si>
  <si>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</si>
  <si>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</si>
  <si>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</si>
  <si>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</si>
  <si>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</si>
  <si>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</si>
  <si>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</si>
  <si>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</si>
  <si>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</si>
  <si>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</si>
  <si>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</si>
  <si>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</si>
  <si>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</si>
  <si>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</si>
  <si>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</si>
  <si>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</si>
  <si>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</si>
  <si>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</si>
  <si>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</si>
  <si>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</si>
  <si>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</si>
  <si>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</si>
  <si>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</si>
  <si>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</si>
  <si>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</si>
  <si>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</si>
  <si>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</si>
  <si>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</si>
  <si>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</si>
  <si>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</si>
  <si>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</si>
  <si>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</si>
  <si>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</si>
  <si>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</si>
  <si>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</si>
  <si>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</si>
  <si>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</si>
  <si>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</si>
  <si>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</si>
  <si>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</si>
  <si>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</si>
  <si>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</si>
  <si>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</si>
  <si>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</si>
  <si>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</si>
  <si>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</si>
  <si>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</si>
  <si>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</si>
  <si>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</si>
  <si>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</si>
  <si>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</si>
  <si>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</si>
  <si>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</si>
  <si>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</si>
  <si>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</si>
  <si>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</si>
  <si>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</si>
  <si>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</si>
  <si>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</si>
  <si>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</si>
  <si>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</si>
  <si>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</si>
  <si>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</si>
  <si>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</si>
  <si>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</si>
  <si>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</si>
  <si>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</si>
  <si>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</si>
  <si>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</si>
  <si>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</si>
  <si>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</si>
  <si>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</si>
  <si>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</si>
  <si>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</si>
  <si>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</si>
  <si>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</si>
  <si>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</si>
  <si>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</si>
  <si>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</si>
  <si>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</si>
  <si>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</si>
  <si>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</si>
  <si>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</si>
  <si>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</si>
  <si>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</si>
  <si>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</si>
  <si>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</si>
  <si>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</si>
  <si>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</si>
  <si>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</si>
  <si>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</si>
  <si>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</si>
  <si>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</si>
  <si>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</si>
  <si>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</si>
  <si>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</si>
  <si>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</si>
  <si>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</si>
  <si>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</si>
  <si>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</si>
  <si>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</si>
  <si>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</si>
  <si>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</si>
  <si>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</si>
  <si>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</si>
  <si>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</si>
  <si>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</si>
  <si>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</si>
  <si>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</si>
  <si>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</si>
  <si>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</si>
  <si>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</si>
  <si>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</si>
  <si>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</si>
  <si>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</si>
  <si>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</si>
  <si>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</si>
  <si>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</si>
  <si>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</si>
  <si>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</si>
  <si>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</si>
  <si>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</si>
  <si>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</si>
  <si>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</si>
  <si>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</si>
  <si>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</si>
  <si>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</si>
  <si>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</si>
  <si>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</si>
  <si>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</si>
  <si>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</si>
  <si>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</si>
  <si>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</si>
  <si>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</si>
  <si>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</si>
  <si>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</si>
  <si>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</si>
  <si>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</si>
  <si>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</si>
  <si>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</si>
  <si>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</si>
  <si>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</si>
  <si>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</si>
  <si>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</si>
  <si>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</si>
  <si>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</si>
  <si>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</si>
  <si>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</si>
  <si>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</si>
  <si>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</si>
  <si>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</si>
  <si>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</si>
  <si>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</si>
  <si>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</si>
  <si>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</si>
  <si>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</si>
  <si>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</si>
  <si>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</si>
  <si>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</si>
  <si>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</si>
  <si>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</si>
  <si>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</si>
  <si>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</si>
  <si>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</si>
  <si>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</si>
  <si>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</si>
  <si>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</si>
  <si>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</si>
  <si>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</si>
  <si>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</si>
  <si>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</si>
  <si>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</si>
  <si>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</si>
  <si>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</si>
  <si>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</si>
  <si>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</si>
  <si>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</si>
  <si>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</si>
  <si>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</si>
  <si>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</si>
  <si>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</si>
  <si>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</si>
  <si>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</si>
  <si>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</si>
  <si>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</si>
  <si>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</si>
  <si>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</si>
  <si>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</si>
  <si>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</si>
  <si>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</si>
  <si>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</si>
  <si>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</si>
  <si>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</si>
  <si>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</si>
  <si>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</si>
  <si>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</si>
  <si>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</si>
  <si>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</si>
  <si>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</si>
  <si>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</si>
  <si>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</si>
  <si>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</si>
  <si>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</si>
  <si>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</si>
  <si>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</si>
  <si>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</si>
  <si>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</si>
  <si>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</si>
  <si>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</si>
  <si>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</si>
  <si>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</si>
  <si>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</si>
  <si>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</si>
  <si>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</si>
  <si>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</si>
  <si>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</si>
  <si>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</si>
  <si>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</si>
  <si>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</si>
  <si>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</si>
  <si>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</si>
  <si>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</si>
  <si>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</si>
  <si>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</si>
  <si>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</si>
  <si>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</si>
  <si>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</si>
  <si>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</si>
  <si>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</si>
  <si>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</si>
  <si>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</si>
  <si>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</si>
  <si>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</si>
  <si>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</si>
  <si>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</si>
  <si>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</si>
  <si>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</si>
  <si>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</si>
  <si>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</si>
  <si>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</si>
  <si>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</si>
  <si>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</si>
  <si>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</si>
  <si>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</si>
  <si>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</si>
  <si>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</si>
  <si>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</si>
  <si>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</si>
  <si>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</si>
  <si>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</si>
  <si>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</si>
  <si>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</si>
  <si>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</si>
  <si>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</si>
  <si>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</si>
  <si>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</si>
  <si>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</si>
  <si>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</si>
  <si>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</si>
  <si>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</si>
  <si>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</si>
  <si>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</si>
  <si>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</si>
  <si>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</si>
  <si>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</si>
  <si>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</si>
  <si>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</si>
  <si>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</si>
  <si>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</si>
  <si>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</si>
  <si>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</si>
  <si>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</si>
  <si>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</si>
  <si>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</si>
  <si>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</si>
  <si>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</si>
  <si>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</si>
  <si>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</si>
  <si>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</si>
  <si>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</si>
  <si>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</si>
  <si>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</si>
  <si>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</si>
  <si>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</si>
  <si>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</si>
  <si>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</si>
  <si>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</si>
  <si>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</si>
  <si>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</si>
  <si>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</si>
  <si>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</si>
  <si>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</si>
  <si>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</si>
  <si>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</si>
  <si>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</si>
  <si>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</si>
  <si>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</si>
  <si>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</si>
  <si>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</si>
  <si>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</si>
  <si>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</si>
  <si>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</si>
  <si>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</si>
  <si>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</si>
  <si>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</si>
  <si>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</si>
  <si>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</si>
  <si>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</si>
  <si>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</si>
  <si>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</si>
  <si>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</si>
  <si>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</si>
  <si>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</si>
  <si>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</si>
  <si>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</si>
  <si>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</si>
  <si>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</si>
  <si>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</si>
  <si>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</si>
  <si>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</si>
  <si>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</si>
  <si>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</si>
  <si>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</si>
  <si>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</si>
  <si>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</si>
  <si>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</si>
  <si>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</si>
  <si>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</si>
  <si>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</si>
  <si>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</si>
  <si>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</si>
  <si>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</si>
  <si>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</si>
  <si>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</si>
  <si>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</si>
  <si>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</si>
  <si>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</si>
  <si>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</si>
  <si>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</si>
  <si>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</si>
  <si>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</si>
  <si>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</si>
  <si>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</si>
  <si>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</si>
  <si>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</si>
  <si>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</si>
  <si>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</si>
  <si>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</si>
  <si>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</si>
  <si>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</si>
  <si>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</si>
  <si>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</si>
  <si>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</si>
  <si>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</si>
  <si>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</si>
  <si>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</si>
  <si>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</si>
  <si>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</si>
  <si>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</si>
  <si>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</si>
  <si>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</si>
  <si>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</si>
  <si>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</si>
  <si>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</si>
  <si>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</si>
  <si>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</si>
  <si>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</si>
  <si>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</si>
  <si>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</si>
  <si>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</si>
  <si>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</si>
  <si>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</si>
  <si>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</si>
  <si>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</si>
  <si>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</si>
  <si>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</si>
  <si>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</si>
  <si>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</si>
  <si>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</si>
  <si>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</si>
  <si>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</si>
  <si>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</si>
  <si>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</si>
  <si>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</si>
  <si>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</si>
  <si>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</si>
  <si>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</si>
  <si>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</si>
  <si>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</si>
  <si>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</si>
  <si>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</si>
  <si>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</si>
  <si>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</si>
  <si>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</si>
  <si>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</si>
  <si>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</si>
  <si>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</si>
  <si>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</si>
  <si>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</si>
  <si>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</si>
  <si>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</si>
  <si>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</si>
  <si>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</si>
  <si>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</si>
  <si>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</si>
  <si>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</si>
  <si>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</si>
  <si>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</si>
  <si>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</si>
  <si>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</si>
  <si>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</si>
  <si>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</si>
  <si>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</si>
  <si>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</si>
  <si>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</si>
  <si>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</si>
  <si>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</si>
  <si>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</si>
  <si>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</si>
  <si>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</si>
  <si>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</si>
  <si>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</si>
  <si>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</si>
  <si>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</si>
  <si>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</si>
  <si>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</si>
  <si>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</si>
  <si>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</si>
  <si>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</si>
  <si>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</si>
  <si>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</si>
  <si>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</si>
  <si>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</si>
  <si>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</si>
  <si>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</si>
  <si>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</si>
  <si>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</si>
  <si>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</si>
  <si>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</si>
  <si>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</si>
  <si>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</si>
  <si>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</si>
  <si>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</si>
  <si>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</si>
  <si>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</si>
  <si>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</si>
  <si>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</si>
  <si>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</si>
  <si>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</si>
  <si>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</si>
  <si>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</si>
  <si>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</si>
  <si>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</si>
  <si>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</si>
  <si>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</si>
  <si>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</si>
  <si>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</si>
  <si>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</si>
  <si>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</si>
  <si>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</si>
  <si>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</si>
  <si>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</si>
  <si>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</si>
  <si>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</si>
  <si>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</si>
  <si>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</si>
  <si>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</si>
  <si>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</si>
  <si>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</si>
  <si>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</si>
  <si>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</si>
  <si>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</si>
  <si>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</si>
  <si>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</si>
  <si>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</si>
  <si>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</si>
  <si>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</si>
  <si>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</si>
  <si>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</si>
  <si>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</si>
  <si>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</si>
  <si>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</si>
  <si>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</si>
  <si>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</si>
  <si>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</si>
  <si>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</si>
  <si>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</si>
  <si>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</si>
  <si>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</si>
  <si>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</si>
  <si>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</si>
  <si>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</si>
  <si>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</si>
  <si>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</si>
  <si>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</si>
  <si>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</si>
  <si>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</si>
  <si>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</si>
  <si>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</si>
  <si>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</si>
  <si>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</si>
  <si>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</si>
  <si>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</si>
  <si>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</si>
  <si>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</si>
  <si>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</si>
  <si>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</si>
  <si>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</si>
  <si>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</si>
  <si>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</si>
  <si>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</si>
  <si>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</si>
  <si>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</si>
  <si>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</si>
  <si>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</si>
  <si>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</si>
  <si>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</si>
  <si>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</si>
  <si>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</si>
  <si>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</si>
  <si>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</si>
  <si>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</si>
  <si>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</si>
  <si>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</si>
  <si>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</si>
  <si>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</si>
  <si>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</si>
  <si>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</si>
  <si>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</si>
  <si>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</si>
  <si>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</si>
  <si>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</si>
  <si>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</si>
  <si>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</si>
  <si>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</si>
  <si>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</si>
  <si>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</si>
  <si>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</si>
  <si>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</si>
  <si>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</si>
  <si>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</si>
  <si>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</si>
  <si>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</si>
  <si>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</si>
  <si>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</si>
  <si>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</si>
  <si>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</si>
  <si>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</si>
  <si>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</si>
  <si>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</si>
  <si>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</si>
  <si>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</si>
  <si>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</si>
  <si>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</si>
  <si>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</si>
  <si>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</si>
  <si>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</si>
  <si>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</si>
  <si>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</si>
  <si>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</si>
  <si>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</si>
  <si>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</si>
  <si>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</si>
  <si>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</si>
  <si>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</si>
  <si>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</si>
  <si>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</si>
  <si>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</si>
  <si>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</si>
  <si>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</si>
  <si>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</si>
  <si>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</si>
  <si>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</si>
  <si>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</si>
  <si>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</si>
  <si>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</si>
  <si>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</si>
  <si>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</si>
  <si>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</si>
  <si>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</si>
  <si>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</si>
  <si>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</si>
  <si>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</si>
  <si>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</si>
  <si>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</si>
  <si>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</si>
  <si>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</si>
  <si>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</si>
  <si>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</si>
  <si>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</si>
  <si>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</si>
  <si>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</si>
  <si>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</si>
  <si>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</si>
  <si>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</si>
  <si>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</si>
  <si>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</si>
  <si>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</si>
  <si>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</si>
  <si>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</si>
  <si>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</si>
  <si>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</si>
  <si>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</si>
  <si>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</si>
  <si>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</si>
  <si>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</si>
  <si>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</si>
  <si>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</si>
  <si>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</si>
  <si>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</si>
  <si>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</si>
  <si>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</si>
  <si>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</si>
  <si>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</si>
  <si>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</si>
  <si>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</si>
  <si>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</si>
  <si>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</si>
  <si>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</si>
  <si>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</si>
  <si>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</si>
  <si>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</si>
  <si>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</si>
  <si>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</si>
  <si>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</si>
  <si>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</si>
  <si>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</si>
  <si>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</si>
  <si>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</si>
  <si>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</si>
  <si>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</si>
  <si>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</si>
  <si>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</si>
  <si>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</si>
  <si>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</si>
  <si>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</si>
  <si>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</si>
  <si>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</si>
  <si>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</si>
  <si>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</si>
  <si>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</si>
  <si>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</si>
  <si>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</si>
  <si>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</si>
  <si>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</si>
  <si>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</si>
  <si>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</si>
  <si>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</si>
  <si>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</si>
  <si>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</si>
  <si>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</si>
  <si>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</si>
  <si>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</si>
  <si>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</si>
  <si>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</si>
  <si>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</si>
  <si>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</si>
  <si>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</si>
  <si>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</si>
  <si>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</si>
  <si>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</si>
  <si>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</si>
  <si>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</si>
  <si>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</si>
  <si>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</si>
  <si>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</si>
  <si>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</si>
  <si>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</si>
  <si>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</si>
  <si>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</si>
  <si>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</si>
  <si>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</si>
  <si>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</si>
  <si>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</si>
  <si>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</si>
  <si>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</si>
  <si>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</si>
  <si>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</si>
  <si>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</si>
  <si>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</si>
  <si>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</si>
  <si>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</si>
  <si>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</si>
  <si>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</si>
  <si>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</si>
  <si>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</si>
  <si>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</si>
  <si>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</si>
  <si>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</si>
  <si>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</si>
  <si>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</si>
  <si>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</si>
  <si>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</si>
  <si>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</si>
  <si>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</si>
  <si>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</si>
  <si>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</si>
  <si>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</si>
  <si>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</si>
  <si>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</si>
  <si>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</si>
  <si>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</si>
  <si>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</si>
  <si>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</si>
  <si>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</si>
  <si>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</si>
  <si>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</si>
  <si>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</si>
  <si>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</si>
  <si>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</si>
  <si>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</si>
  <si>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</si>
  <si>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</si>
  <si>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</si>
  <si>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</si>
  <si>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</si>
  <si>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</si>
  <si>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</si>
  <si>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</si>
  <si>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</si>
  <si>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</si>
  <si>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</si>
  <si>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</si>
  <si>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</si>
  <si>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</si>
  <si>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</si>
  <si>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</si>
  <si>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</si>
  <si>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</si>
  <si>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</si>
  <si>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</si>
  <si>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</si>
  <si>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</si>
  <si>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</si>
  <si>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</si>
  <si>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</si>
  <si>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</si>
  <si>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</si>
  <si>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</si>
  <si>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</si>
  <si>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</si>
  <si>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</si>
  <si>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</si>
  <si>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</si>
  <si>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</si>
  <si>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</si>
  <si>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</si>
  <si>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</si>
  <si>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</si>
  <si>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</si>
  <si>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</si>
  <si>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</si>
  <si>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</si>
  <si>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</si>
  <si>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</si>
  <si>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</si>
  <si>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</si>
  <si>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</si>
  <si>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</si>
  <si>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</si>
  <si>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</si>
  <si>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</si>
  <si>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</si>
  <si>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</si>
  <si>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</si>
  <si>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</si>
  <si>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</si>
  <si>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</si>
  <si>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</si>
  <si>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</si>
  <si>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</si>
  <si>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</si>
  <si>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</si>
  <si>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</si>
  <si>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</si>
  <si>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</si>
  <si>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</si>
  <si>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</si>
  <si>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</si>
  <si>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</si>
  <si>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</si>
  <si>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</si>
  <si>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</si>
  <si>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</si>
  <si>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</si>
  <si>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</si>
  <si>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</si>
  <si>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</si>
  <si>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</si>
  <si>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</si>
  <si>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</si>
  <si>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</si>
  <si>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</si>
  <si>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</si>
  <si>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</si>
  <si>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</si>
  <si>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</si>
  <si>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</si>
  <si>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</si>
  <si>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</si>
  <si>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</si>
  <si>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</si>
  <si>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</si>
  <si>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</si>
  <si>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</si>
  <si>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</si>
  <si>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</si>
  <si>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</si>
  <si>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</si>
  <si>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</si>
  <si>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</si>
  <si>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</si>
  <si>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</si>
  <si>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</si>
  <si>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</si>
  <si>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</si>
  <si>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</si>
  <si>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</si>
  <si>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</si>
  <si>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</si>
  <si>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</si>
  <si>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</si>
  <si>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</si>
  <si>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</si>
  <si>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</si>
  <si>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</si>
  <si>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</si>
  <si>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</si>
  <si>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</si>
  <si>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</si>
  <si>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</si>
  <si>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</si>
  <si>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</si>
  <si>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</si>
  <si>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</si>
  <si>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</si>
  <si>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</si>
  <si>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</si>
  <si>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</si>
  <si>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</si>
  <si>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</si>
  <si>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</si>
  <si>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</si>
  <si>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</si>
  <si>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</si>
  <si>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</si>
  <si>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</si>
  <si>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</si>
  <si>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</si>
  <si>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</si>
  <si>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</si>
  <si>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</si>
  <si>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</si>
  <si>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</si>
  <si>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</si>
  <si>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</si>
  <si>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</si>
  <si>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</si>
  <si>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</si>
  <si>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</si>
  <si>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</si>
  <si>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</si>
  <si>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</si>
  <si>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</si>
  <si>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</si>
  <si>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</si>
  <si>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</si>
  <si>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</si>
  <si>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</si>
  <si>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</si>
  <si>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</si>
  <si>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</si>
  <si>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</si>
  <si>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</si>
  <si>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</si>
  <si>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</si>
  <si>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</si>
  <si>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</si>
  <si>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</si>
  <si>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</si>
  <si>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</si>
  <si>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</si>
  <si>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</si>
  <si>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</si>
  <si>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</si>
  <si>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</si>
  <si>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</si>
  <si>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</si>
  <si>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</si>
  <si>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</si>
  <si>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</si>
  <si>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</si>
  <si>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</si>
  <si>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</si>
  <si>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</si>
  <si>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</si>
  <si>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</si>
  <si>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</si>
  <si>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</si>
  <si>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</si>
  <si>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</si>
  <si>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</si>
  <si>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</si>
  <si>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</si>
  <si>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</si>
  <si>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</si>
  <si>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</si>
  <si>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</si>
  <si>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</si>
  <si>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</si>
  <si>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</si>
  <si>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</si>
  <si>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</si>
  <si>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</si>
  <si>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</si>
  <si>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</si>
  <si>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</si>
  <si>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</si>
  <si>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</si>
  <si>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</si>
  <si>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</si>
  <si>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</si>
  <si>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</si>
  <si>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</si>
  <si>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</si>
  <si>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</si>
  <si>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</si>
  <si>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</si>
  <si>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</si>
  <si>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</si>
  <si>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</si>
  <si>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</si>
  <si>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</si>
  <si>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</si>
  <si>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</si>
  <si>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</si>
  <si>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</si>
  <si>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</si>
  <si>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</si>
  <si>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</si>
  <si>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</si>
  <si>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</si>
  <si>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</si>
  <si>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</si>
  <si>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</si>
  <si>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</si>
  <si>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</si>
  <si>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</si>
  <si>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</si>
  <si>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</si>
  <si>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</si>
  <si>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</si>
  <si>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</si>
  <si>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</si>
  <si>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</si>
  <si>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</si>
  <si>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</si>
  <si>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</si>
  <si>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</si>
  <si>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</si>
  <si>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</si>
  <si>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</si>
  <si>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</si>
  <si>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</si>
  <si>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</si>
  <si>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</si>
  <si>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</si>
  <si>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</si>
  <si>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</si>
  <si>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</si>
  <si>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</si>
  <si>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</si>
  <si>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</si>
  <si>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</si>
  <si>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</si>
  <si>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</si>
  <si>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</si>
  <si>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</si>
  <si>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</si>
  <si>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</si>
  <si>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</si>
  <si>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</si>
  <si>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</si>
  <si>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</si>
  <si>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</si>
  <si>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</si>
  <si>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</si>
  <si>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</si>
  <si>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</si>
  <si>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</si>
  <si>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</si>
  <si>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</si>
  <si>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</si>
  <si>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</si>
  <si>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</si>
  <si>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</si>
  <si>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</si>
  <si>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</si>
  <si>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</si>
  <si>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</si>
  <si>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</si>
  <si>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</si>
  <si>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</si>
  <si>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</si>
  <si>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</si>
  <si>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</si>
  <si>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</si>
  <si>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</si>
  <si>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</si>
  <si>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</si>
  <si>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</si>
  <si>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</si>
  <si>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</si>
  <si>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</si>
  <si>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</si>
  <si>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</si>
  <si>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</si>
  <si>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</si>
  <si>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</si>
  <si>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</si>
  <si>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</si>
  <si>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</si>
  <si>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</si>
  <si>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</si>
  <si>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</si>
  <si>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</si>
  <si>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</si>
  <si>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</si>
  <si>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</si>
  <si>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</si>
  <si>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</si>
  <si>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</si>
  <si>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</si>
  <si>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</si>
  <si>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</si>
  <si>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</si>
  <si>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</si>
  <si>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</si>
  <si>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</si>
  <si>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</si>
  <si>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</si>
  <si>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</si>
  <si>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</si>
  <si>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</si>
  <si>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</si>
  <si>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</si>
  <si>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</si>
  <si>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</si>
  <si>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</si>
  <si>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</si>
  <si>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</si>
  <si>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</si>
  <si>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</si>
  <si>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</si>
  <si>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</si>
  <si>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</si>
  <si>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</si>
  <si>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</si>
  <si>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</si>
  <si>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</si>
  <si>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</si>
  <si>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</si>
  <si>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</si>
  <si>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</si>
  <si>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</si>
  <si>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</si>
  <si>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</si>
  <si>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</si>
  <si>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</si>
  <si>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</si>
  <si>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</si>
  <si>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</si>
  <si>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</si>
  <si>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</si>
  <si>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</si>
  <si>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</si>
  <si>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</si>
  <si>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</si>
  <si>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</si>
  <si>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</si>
  <si>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</si>
  <si>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</si>
  <si>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</si>
  <si>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</si>
  <si>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</si>
  <si>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</si>
  <si>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</si>
  <si>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</si>
  <si>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</si>
  <si>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</si>
  <si>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</si>
  <si>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</si>
  <si>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</si>
  <si>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</si>
  <si>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</si>
  <si>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</si>
  <si>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</si>
  <si>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</si>
  <si>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</si>
  <si>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</si>
  <si>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</si>
  <si>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</si>
  <si>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</si>
  <si>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</si>
  <si>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</si>
  <si>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</si>
  <si>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</si>
  <si>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</si>
  <si>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</si>
  <si>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</si>
  <si>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</si>
  <si>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</si>
  <si>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</si>
  <si>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</si>
  <si>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</si>
  <si>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</si>
  <si>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</si>
  <si>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</si>
  <si>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</si>
  <si>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</si>
  <si>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</si>
  <si>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</si>
  <si>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</si>
  <si>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</si>
  <si>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</si>
  <si>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</si>
  <si>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</si>
  <si>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</si>
  <si>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</si>
  <si>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</si>
  <si>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</si>
  <si>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</si>
  <si>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</si>
  <si>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</si>
  <si>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</si>
  <si>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</si>
  <si>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</si>
  <si>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</si>
  <si>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</si>
  <si>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</si>
  <si>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</si>
  <si>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</si>
  <si>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</si>
  <si>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</si>
  <si>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</si>
  <si>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</si>
  <si>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</si>
  <si>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</si>
  <si>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</si>
  <si>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</si>
  <si>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</si>
  <si>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</si>
  <si>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</si>
  <si>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</si>
  <si>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</si>
  <si>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</si>
  <si>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</si>
  <si>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</si>
  <si>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</si>
  <si>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</si>
  <si>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</si>
  <si>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</si>
  <si>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</si>
  <si>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</si>
  <si>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</si>
  <si>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</si>
  <si>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</si>
  <si>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</si>
  <si>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</si>
  <si>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</si>
  <si>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</si>
  <si>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</si>
  <si>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</si>
  <si>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</si>
  <si>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</si>
  <si>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</si>
  <si>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</si>
  <si>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</si>
  <si>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</si>
  <si>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</si>
  <si>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</si>
  <si>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</si>
  <si>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</si>
  <si>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</si>
  <si>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</si>
  <si>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</si>
  <si>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</si>
  <si>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</si>
  <si>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</si>
  <si>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</si>
  <si>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</si>
  <si>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</si>
  <si>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</si>
  <si>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</si>
  <si>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</si>
  <si>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</si>
  <si>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</si>
  <si>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</si>
  <si>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</si>
  <si>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</si>
  <si>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</si>
  <si>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</si>
  <si>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</si>
  <si>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</si>
  <si>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</si>
  <si>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</si>
  <si>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</si>
  <si>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</si>
  <si>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</si>
  <si>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</si>
  <si>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</si>
  <si>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</si>
  <si>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</si>
  <si>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</si>
  <si>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</si>
  <si>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</si>
  <si>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</si>
  <si>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</si>
  <si>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</si>
  <si>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</si>
  <si>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</si>
  <si>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</si>
  <si>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</si>
  <si>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</si>
  <si>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</si>
  <si>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</si>
  <si>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</si>
  <si>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</si>
  <si>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</si>
  <si>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</si>
  <si>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</si>
  <si>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</si>
  <si>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</si>
  <si>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</si>
  <si>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</si>
  <si>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</si>
  <si>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</si>
  <si>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</si>
  <si>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</si>
  <si>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</si>
  <si>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</si>
  <si>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</si>
  <si>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</si>
  <si>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</si>
  <si>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</si>
  <si>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</si>
  <si>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</si>
  <si>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</si>
  <si>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</si>
  <si>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</si>
  <si>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</si>
  <si>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</si>
  <si>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</si>
  <si>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</si>
  <si>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</si>
  <si>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</si>
  <si>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</si>
  <si>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</si>
  <si>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</si>
  <si>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</si>
  <si>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</si>
  <si>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</si>
  <si>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</si>
  <si>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</si>
  <si>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</si>
  <si>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</si>
  <si>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</si>
  <si>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</si>
  <si>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</si>
  <si>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</si>
  <si>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</si>
  <si>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</si>
  <si>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</si>
  <si>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</si>
  <si>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</si>
  <si>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</si>
  <si>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</si>
  <si>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</si>
  <si>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</si>
  <si>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</si>
  <si>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</si>
  <si>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</si>
  <si>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</si>
  <si>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</si>
  <si>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</si>
  <si>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</si>
  <si>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</si>
  <si>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</si>
  <si>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</si>
  <si>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</si>
  <si>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</si>
  <si>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</si>
  <si>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</si>
  <si>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</si>
  <si>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</si>
  <si>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</si>
  <si>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</si>
  <si>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</si>
  <si>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</si>
  <si>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</si>
  <si>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</si>
  <si>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</si>
  <si>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</si>
  <si>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</si>
  <si>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</si>
  <si>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</si>
  <si>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</si>
  <si>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</si>
  <si>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</si>
  <si>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</si>
  <si>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</si>
  <si>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</si>
  <si>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</si>
  <si>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</si>
  <si>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</si>
  <si>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</si>
  <si>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</si>
  <si>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</si>
  <si>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</si>
  <si>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</si>
  <si>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</si>
  <si>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</si>
  <si>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</si>
  <si>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</si>
  <si>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</si>
  <si>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</si>
  <si>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</si>
  <si>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</si>
  <si>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</si>
  <si>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</si>
  <si>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</si>
  <si>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</si>
  <si>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</si>
  <si>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</si>
  <si>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</si>
  <si>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</si>
  <si>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</si>
  <si>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</si>
  <si>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</si>
  <si>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</si>
  <si>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</si>
  <si>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</si>
  <si>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</si>
  <si>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</si>
  <si>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</si>
  <si>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</si>
  <si>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</si>
  <si>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</si>
  <si>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</si>
  <si>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</si>
  <si>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</si>
  <si>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</si>
  <si>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</si>
  <si>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</si>
  <si>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</si>
  <si>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</si>
  <si>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</si>
  <si>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</si>
  <si>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</si>
  <si>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</si>
  <si>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</si>
  <si>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</si>
  <si>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</si>
  <si>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</si>
  <si>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</si>
  <si>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</si>
  <si>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</si>
  <si>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</si>
  <si>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</si>
  <si>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</si>
  <si>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</si>
  <si>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</si>
  <si>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</si>
  <si>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</si>
  <si>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</si>
  <si>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</si>
  <si>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</si>
  <si>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</si>
  <si>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</si>
  <si>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</si>
  <si>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</si>
  <si>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</si>
  <si>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</si>
  <si>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</si>
  <si>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</si>
  <si>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</si>
  <si>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</si>
  <si>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</si>
  <si>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</si>
  <si>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</si>
  <si>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</si>
  <si>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</si>
  <si>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</si>
  <si>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</si>
  <si>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</si>
  <si>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</si>
  <si>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</si>
  <si>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</si>
  <si>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</si>
  <si>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</si>
  <si>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</si>
  <si>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</si>
  <si>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</si>
  <si>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</si>
  <si>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</si>
  <si>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</si>
  <si>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</si>
  <si>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</si>
  <si>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</si>
  <si>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</si>
  <si>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</si>
  <si>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</si>
  <si>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</si>
  <si>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</si>
  <si>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</si>
  <si>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</si>
  <si>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</si>
  <si>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</si>
  <si>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</si>
  <si>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</si>
  <si>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</si>
  <si>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</si>
  <si>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</si>
  <si>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</si>
  <si>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</si>
  <si>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</si>
  <si>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</si>
  <si>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</si>
  <si>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</si>
  <si>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</si>
  <si>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</si>
  <si>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</si>
  <si>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</si>
  <si>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</si>
  <si>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</si>
  <si>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</si>
  <si>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</si>
  <si>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</si>
  <si>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</si>
  <si>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</si>
  <si>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</si>
  <si>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</si>
  <si>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</si>
  <si>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</si>
  <si>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</si>
  <si>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</si>
  <si>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</si>
  <si>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</si>
  <si>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</si>
  <si>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</si>
  <si>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</si>
  <si>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</si>
  <si>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</si>
  <si>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</si>
  <si>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</si>
  <si>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</si>
  <si>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</si>
  <si>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</si>
  <si>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</si>
  <si>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</si>
  <si>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</si>
  <si>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</si>
  <si>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</si>
  <si>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</si>
  <si>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</si>
  <si>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</si>
  <si>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</si>
  <si>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</si>
  <si>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</si>
  <si>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</si>
  <si>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</si>
  <si>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</si>
  <si>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</si>
  <si>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</si>
  <si>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</si>
  <si>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</si>
  <si>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</si>
  <si>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</si>
  <si>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</si>
  <si>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</si>
  <si>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</si>
  <si>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</si>
  <si>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</si>
  <si>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</si>
  <si>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</si>
  <si>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</si>
  <si>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</si>
  <si>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</si>
  <si>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</si>
  <si>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</si>
  <si>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</si>
  <si>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</si>
  <si>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</si>
  <si>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</si>
  <si>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</si>
  <si>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</si>
  <si>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</si>
  <si>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</si>
  <si>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</si>
  <si>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</si>
  <si>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</si>
  <si>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</si>
  <si>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</si>
  <si>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</si>
  <si>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</si>
  <si>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</si>
  <si>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</si>
  <si>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</si>
  <si>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</si>
  <si>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</si>
  <si>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</si>
  <si>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</si>
  <si>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</si>
  <si>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</si>
  <si>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</si>
  <si>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</si>
  <si>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</si>
  <si>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</si>
  <si>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</si>
  <si>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</si>
  <si>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</si>
  <si>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</si>
  <si>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</si>
  <si>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</si>
  <si>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</si>
  <si>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</si>
  <si>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</si>
  <si>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</si>
  <si>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</si>
  <si>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</si>
  <si>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</si>
  <si>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</si>
  <si>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</si>
  <si>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</si>
  <si>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</si>
  <si>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</si>
  <si>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</si>
  <si>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</si>
  <si>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</si>
  <si>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</si>
  <si>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</si>
  <si>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</si>
  <si>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</si>
  <si>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</si>
  <si>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</si>
  <si>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</si>
  <si>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</si>
  <si>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</si>
  <si>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</si>
  <si>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</si>
  <si>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</si>
  <si>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</si>
  <si>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</si>
  <si>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</si>
  <si>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</si>
  <si>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</si>
  <si>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</si>
  <si>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</si>
  <si>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</si>
  <si>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</si>
  <si>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</si>
  <si>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</si>
  <si>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</si>
  <si>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</si>
  <si>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</si>
  <si>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</si>
  <si>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</si>
  <si>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</si>
  <si>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</si>
  <si>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</si>
  <si>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</si>
  <si>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</si>
  <si>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</si>
  <si>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</si>
  <si>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</si>
  <si>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</si>
  <si>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</si>
  <si>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</si>
  <si>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</si>
  <si>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</si>
  <si>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</si>
  <si>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</si>
  <si>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</si>
  <si>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</si>
  <si>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</si>
  <si>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</si>
  <si>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</si>
  <si>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</si>
  <si>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</si>
  <si>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</si>
  <si>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</si>
  <si>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</si>
  <si>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</si>
  <si>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</si>
  <si>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</si>
  <si>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</si>
  <si>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</si>
  <si>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</si>
  <si>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</si>
  <si>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</si>
  <si>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</si>
  <si>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</si>
  <si>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</si>
  <si>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</si>
  <si>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</si>
  <si>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</si>
  <si>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</si>
  <si>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</si>
  <si>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</si>
  <si>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</si>
  <si>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</si>
  <si>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</si>
  <si>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</si>
  <si>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</si>
  <si>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</si>
  <si>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</si>
  <si>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</si>
  <si>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</si>
  <si>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</si>
  <si>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</si>
  <si>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</si>
  <si>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</si>
  <si>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</si>
  <si>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</si>
  <si>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</si>
  <si>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</si>
  <si>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</si>
  <si>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</si>
  <si>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</si>
  <si>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</si>
  <si>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</si>
  <si>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</si>
  <si>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</si>
  <si>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</si>
  <si>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</si>
  <si>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</si>
  <si>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</si>
  <si>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</si>
  <si>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</si>
  <si>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</si>
  <si>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</si>
  <si>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</si>
  <si>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</si>
  <si>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</si>
  <si>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</si>
  <si>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</si>
  <si>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</si>
  <si>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</si>
  <si>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</si>
  <si>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</si>
  <si>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</si>
  <si>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</si>
  <si>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</si>
  <si>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</si>
  <si>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</si>
  <si>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</si>
  <si>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</si>
  <si>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</si>
  <si>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</si>
  <si>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</si>
  <si>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 xml:space="preserve"> za period od __________ do__________ 20___. godine</t>
  </si>
  <si>
    <t>UNIS TELEKOMUNIKACIJE d.d.</t>
  </si>
  <si>
    <t>Mostar, Dr.Ante Starčevića 50</t>
  </si>
  <si>
    <t>26.30 Proizvodnja komunikacijske opreme</t>
  </si>
  <si>
    <t>4227000220000</t>
  </si>
  <si>
    <t>1-815</t>
  </si>
  <si>
    <t xml:space="preserve">  na dan 30.06.2025. godine</t>
  </si>
  <si>
    <t>Damir Bule</t>
  </si>
  <si>
    <t>za period od 01.06. do 30.06. 2025. godine</t>
  </si>
  <si>
    <t>Od 01.06.do 30.06.
tekuće godine</t>
  </si>
  <si>
    <t>Od 01.06. do 30.06.
prethodne godine</t>
  </si>
  <si>
    <t xml:space="preserve"> za period od 01.06. do 30.06. 2025. godine</t>
  </si>
  <si>
    <t>Od 01.06. do 30.06.
tekuće godine</t>
  </si>
  <si>
    <t>za period koji završava na dan 30.06. 2025. godine</t>
  </si>
  <si>
    <t>1. Stanje na kraju perioda na dan 30.06.2023. godine</t>
  </si>
  <si>
    <t>4. Ponovo iskazano stanje na početku perioda 01.01.2024. godine (901+902+903)</t>
  </si>
  <si>
    <t>13. Stanje na kraju perioda na dan 30.06.2024. godine (904+907+908-909-910+911+912)</t>
  </si>
  <si>
    <t>16. Ponovo iskazano stanje na početku perioda 01.01.2025. godine (913+914+915)</t>
  </si>
  <si>
    <t>25. Stanje na kraju perioda na dan 30.06.2025. godine  (916+919+920-921-922+923+924)</t>
  </si>
  <si>
    <t>01-391-4195</t>
  </si>
  <si>
    <t>UNIS Telekomunikacije, dioničarsko društvo Mostar/UNIS Telekom d.d. Mostar</t>
  </si>
  <si>
    <t>88000 Mostar, Dr.Ante Starčevića 50</t>
  </si>
  <si>
    <t>036 445 300; 036 445 323</t>
  </si>
  <si>
    <t>unis@unistelekom.ba</t>
  </si>
  <si>
    <t>www.unistelekom.ba</t>
  </si>
  <si>
    <t>UHY Revident d.o.o. Biskupa Čule bb, Mostar</t>
  </si>
  <si>
    <t>Željka Ćorić, Željko Kordić, Marija Milićević</t>
  </si>
  <si>
    <t>Dalibor Kopilaš, Slaven Martinović, Radoslav Blažević</t>
  </si>
  <si>
    <t>Damir Bule, direktor</t>
  </si>
  <si>
    <t>Nitko ne posjeduje dionice</t>
  </si>
  <si>
    <t>Unibox d.o.o., Sarajevo; Teleplus d.o.o., Mostar</t>
  </si>
  <si>
    <t>NE</t>
  </si>
  <si>
    <t>21.07.2025.</t>
  </si>
  <si>
    <t>Mostar, 21.07.2025.</t>
  </si>
  <si>
    <t>Otvaranje Skupštine dioničara Društva; Izbor radnih tijela Skupštine;  Usvajanje Zapisnika sa XXIV Skupštine dioničara; Donošenje odluke o stavljanju izvan snage ranijeg  i donošenju potpuno novog Statuta Društva;  Usvajanje godišnjeg izvješća o poslovanju Društva za 2024. god., sa izvješćem Nezavisnog revizora, Nadzornog odbora i Odbora za reviziju; Usvajanje godišnjeg izvješća o poslovanju Podružnice 1 Zagreb  za 2024. god., sa izvješćem Nezavisnog revizora, Nadzornog odbora i Odbora za reviziju; Usvajanje Plana poslovanja za 2025.godinu: Donošenje odluke o rasporedu dobiti ostvarene u poslovanju Društva u 2024. godinu;   Donošenje odluke o visini kreditne zaduženosti Društva i davanju ovlaštenja za potpisivanje predmetnih;Donošenje odluke o imenovanju Neovisnog vanjskog revizora Društva.</t>
  </si>
  <si>
    <r>
      <t xml:space="preserve"> Usvojena odluka  o stavljanju izvan snage ranijeg  i  donošenje potpuno novog Statuta Društva;  Usvojeno godišnjeg izvješća o poslovanju Društva za 2024. god., sa izvješćem Nezavisnog revizora, Nadzornog odbora i Odbora za reviziju; Usvojeno godišnje izvješće o poslovanju Podružnice 1 Zagreb  za 2024. god., sa izvješćem Nezavisnog revizora, Nadzornog odbora i Odbora za reviziju; Nije usvojen  Plan poslovanja za 2025.godinu;  Donesena odluka o rasporedu  dobiti ostvarene u poslovanju Društva u 2024. godini u cjelokupnom iznosu u rezervni fond;  Donesena odluka  o visini kreditne zaduženosti Društva i davanju ovlaštenja za potpisivanje predmetni ; Donesena odluka o  izboru </t>
    </r>
    <r>
      <rPr>
        <sz val="12"/>
        <color theme="1"/>
        <rFont val="Cambria"/>
        <family val="1"/>
        <charset val="238"/>
      </rPr>
      <t xml:space="preserve">UHY REVIDENT   d.o.o. , Mostar  za </t>
    </r>
    <r>
      <rPr>
        <sz val="12"/>
        <rFont val="Cambria"/>
        <family val="1"/>
      </rPr>
      <t xml:space="preserve">Neovisnog vanjskog revizora Društva.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</si>
</sst>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(* #,##0.00_);_(* \(#,##0.00\);_(* &quot;-&quot;??_);_(@_)"/>
    <numFmt numFmtId="166" formatCode="0.000%"/>
    <numFmt numFmtId="167" formatCode="dd/mm/yyyy"/>
    <numFmt numFmtId="168" formatCode="\00"/>
    <numFmt numFmtId="169" formatCode="yyyy"/>
    <numFmt numFmtId="170" formatCode="d/m/yyyy/"/>
    <numFmt numFmtId="171" formatCode="_-* #,##0.00_-;\-* #,##0.00_-;_-* \-??_-;_-@_-"/>
    <numFmt numFmtId="172" formatCode="_(* #,##0.00_);_(* \(#,##0.00\);_(* \-??_);_(@_)"/>
    <numFmt numFmtId="173" formatCode="0.00000000000000000"/>
    <numFmt numFmtId="174" formatCode="0.0000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  <scheme val="minor"/>
    </font>
    <font>
      <u/>
      <sz val="11"/>
      <color theme="10"/>
      <name val="Cambria"/>
      <family val="1"/>
      <charset val="238"/>
    </font>
    <font>
      <sz val="12"/>
      <color theme="1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71" fontId="3" fillId="0" borderId="0"/>
    <xf numFmtId="164" fontId="2" fillId="0" borderId="0"/>
    <xf numFmtId="165" fontId="2" fillId="0" borderId="0"/>
    <xf numFmtId="171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4" fillId="0" borderId="0" applyNumberFormat="0" applyFill="0" applyBorder="0" applyAlignment="0" applyProtection="0"/>
  </cellStyleXfs>
  <cellXfs count="339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6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6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8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9" fontId="9" fillId="0" borderId="0" xfId="8" applyNumberFormat="1" applyFont="1" applyAlignment="1">
      <alignment horizontal="left" vertical="center" wrapText="1"/>
    </xf>
    <xf numFmtId="167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2" fontId="53" fillId="0" borderId="0" xfId="11" applyNumberFormat="1" applyFont="1" applyAlignment="1">
      <alignment horizontal="left" vertical="top" wrapText="1"/>
    </xf>
    <xf numFmtId="172" fontId="53" fillId="0" borderId="0" xfId="4" applyNumberFormat="1" applyFont="1" applyAlignment="1">
      <alignment horizontal="left" vertical="top"/>
    </xf>
    <xf numFmtId="172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70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3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4" fontId="6" fillId="0" borderId="0" xfId="11" applyNumberFormat="1" applyFont="1"/>
    <xf numFmtId="0" fontId="6" fillId="0" borderId="0" xfId="11" applyFont="1"/>
    <xf numFmtId="0" fontId="8" fillId="0" borderId="0" xfId="8" applyFont="1"/>
    <xf numFmtId="169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 textRotation="90"/>
    </xf>
    <xf numFmtId="0" fontId="75" fillId="0" borderId="0" xfId="10" applyFont="1" applyAlignment="1">
      <alignment horizontal="center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50" fillId="0" borderId="0" xfId="11" applyFont="1" applyAlignment="1">
      <alignment horizontal="right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85" fillId="0" borderId="9" xfId="14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/>
    </xf>
    <xf numFmtId="0" fontId="50" fillId="0" borderId="9" xfId="10" applyFont="1" applyBorder="1" applyAlignment="1">
      <alignment horizontal="left" vertical="center" wrapText="1"/>
    </xf>
    <xf numFmtId="0" fontId="50" fillId="0" borderId="9" xfId="10" applyFont="1" applyBorder="1" applyAlignment="1">
      <alignment horizontal="left" vertical="center"/>
    </xf>
    <xf numFmtId="0" fontId="75" fillId="0" borderId="9" xfId="10" applyFont="1" applyBorder="1" applyAlignment="1">
      <alignment horizontal="left" vertical="center" wrapText="1"/>
    </xf>
    <xf numFmtId="170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10" applyFont="1" applyAlignment="1">
      <alignment horizontal="left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5" fillId="0" borderId="9" xfId="10" applyFont="1" applyBorder="1" applyAlignment="1">
      <alignment horizontal="left" vertic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82" fillId="0" borderId="0" xfId="8" applyFont="1" applyAlignment="1">
      <alignment horizontal="left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169" fontId="20" fillId="0" borderId="1" xfId="8" applyNumberFormat="1" applyFont="1" applyBorder="1" applyAlignment="1">
      <alignment horizontal="left" vertical="center"/>
    </xf>
    <xf numFmtId="0" fontId="20" fillId="0" borderId="1" xfId="8" applyFont="1" applyBorder="1" applyAlignment="1">
      <alignment horizontal="left" vertical="center"/>
    </xf>
    <xf numFmtId="0" fontId="7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0" fontId="18" fillId="0" borderId="1" xfId="8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80" fillId="0" borderId="9" xfId="10" applyFont="1" applyBorder="1" applyAlignment="1">
      <alignment horizontal="left" vertical="center" wrapText="1"/>
    </xf>
    <xf numFmtId="0" fontId="80" fillId="0" borderId="9" xfId="10" applyFont="1" applyBorder="1" applyAlignment="1">
      <alignment horizontal="center" vertical="center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3" fillId="0" borderId="0" xfId="4" applyNumberFormat="1" applyFont="1" applyAlignment="1">
      <alignment horizontal="left" wrapText="1"/>
    </xf>
    <xf numFmtId="0" fontId="86" fillId="0" borderId="9" xfId="10" applyFont="1" applyBorder="1" applyAlignment="1">
      <alignment horizontal="left" vertical="center" wrapText="1"/>
    </xf>
  </cellXfs>
  <cellStyles count="15">
    <cellStyle name="Comma 2" xfId="1" xr:uid="{00000000-0005-0000-0000-000000000000}"/>
    <cellStyle name="Comma 2 2" xfId="2" xr:uid="{00000000-0005-0000-0000-000001000000}"/>
    <cellStyle name="Comma 2 2 2" xfId="3" xr:uid="{00000000-0005-0000-0000-000002000000}"/>
    <cellStyle name="Comma 3" xfId="4" xr:uid="{00000000-0005-0000-0000-000003000000}"/>
    <cellStyle name="Hyperlink" xfId="14" builtinId="8"/>
    <cellStyle name="Hyperlink 2" xfId="5" xr:uid="{00000000-0005-0000-0000-000005000000}"/>
    <cellStyle name="Hyperlink 2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2 3" xfId="9" xr:uid="{00000000-0005-0000-0000-00000A000000}"/>
    <cellStyle name="Normal 4" xfId="10" xr:uid="{00000000-0005-0000-0000-00000B000000}"/>
    <cellStyle name="Normal 5" xfId="11" xr:uid="{00000000-0005-0000-0000-00000C000000}"/>
    <cellStyle name="Percent 2 2" xfId="12" xr:uid="{00000000-0005-0000-0000-00000D000000}"/>
    <cellStyle name="Percent 2 3" xfId="13" xr:uid="{00000000-0005-0000-0000-00000E000000}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unistelekom.ba/" TargetMode="External"/><Relationship Id="rId1" Type="http://schemas.openxmlformats.org/officeDocument/2006/relationships/hyperlink" Target="mailto:unis@unistelekom.b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Q824"/>
  <sheetViews>
    <sheetView topLeftCell="AB1" zoomScaleNormal="100" workbookViewId="0">
      <selection activeCell="AO18" sqref="AO18"/>
    </sheetView>
  </sheetViews>
  <sheetFormatPr defaultColWidth="9.28515625" defaultRowHeight="1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49"/>
      <c r="AA640" s="4"/>
    </row>
    <row r="641" spans="9:27">
      <c r="I641" s="249"/>
      <c r="AA641" s="4"/>
    </row>
    <row r="642" spans="9:27">
      <c r="I642" s="249"/>
      <c r="AA642" s="4"/>
    </row>
    <row r="643" spans="9:27">
      <c r="I643" s="249"/>
      <c r="AA643" s="4"/>
    </row>
    <row r="644" spans="9:27">
      <c r="I644" s="249"/>
      <c r="AA644" s="4"/>
    </row>
    <row r="645" spans="9:27">
      <c r="I645" s="249"/>
      <c r="AA645" s="4"/>
    </row>
    <row r="646" spans="9:27">
      <c r="I646" s="249"/>
      <c r="AA646" s="4"/>
    </row>
    <row r="647" spans="9:27">
      <c r="I647" s="249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sheetProtection sheet="1" objects="1" scenarios="1"/>
  <conditionalFormatting sqref="I2:I616">
    <cfRule type="duplicateValues" dxfId="77" priority="1"/>
    <cfRule type="duplicateValues" dxfId="76" priority="2"/>
  </conditionalFormatting>
  <hyperlinks>
    <hyperlink ref="AI2" r:id="rId1" tooltip="Sarajevo" xr:uid="{00000000-0004-0000-0000-000000000000}"/>
    <hyperlink ref="AI3" r:id="rId2" tooltip="Tuzla" xr:uid="{00000000-0004-0000-0000-000001000000}"/>
    <hyperlink ref="AI4" r:id="rId3" tooltip="Zenica" xr:uid="{00000000-0004-0000-0000-000002000000}"/>
    <hyperlink ref="AI5" r:id="rId4" tooltip="Mostar" xr:uid="{00000000-0004-0000-0000-000003000000}"/>
    <hyperlink ref="AI6" r:id="rId5" tooltip="Srebrenik" xr:uid="{00000000-0004-0000-0000-000004000000}"/>
    <hyperlink ref="AI7" r:id="rId6" tooltip="Bihać" xr:uid="{00000000-0004-0000-0000-000005000000}"/>
    <hyperlink ref="AI8" r:id="rId7" tooltip="Travnik" xr:uid="{00000000-0004-0000-0000-000006000000}"/>
    <hyperlink ref="AI9" r:id="rId8" tooltip="Kiseljak" xr:uid="{00000000-0004-0000-0000-000007000000}"/>
    <hyperlink ref="AI10" r:id="rId9" tooltip="Cazin" xr:uid="{00000000-0004-0000-0000-000008000000}"/>
    <hyperlink ref="AI11" r:id="rId10" tooltip="Bugojno" xr:uid="{00000000-0004-0000-0000-000009000000}"/>
    <hyperlink ref="AI12" r:id="rId11" tooltip="Velika Kladuša" xr:uid="{00000000-0004-0000-0000-00000A000000}"/>
    <hyperlink ref="AI13" r:id="rId12" tooltip="Visoko" xr:uid="{00000000-0004-0000-0000-00000B000000}"/>
    <hyperlink ref="AI14" r:id="rId13" tooltip="Goražde" xr:uid="{00000000-0004-0000-0000-00000C000000}"/>
    <hyperlink ref="AI15" r:id="rId14" tooltip="Konjic" xr:uid="{00000000-0004-0000-0000-00000D000000}"/>
    <hyperlink ref="AI16" r:id="rId15" tooltip="Gračanica" xr:uid="{00000000-0004-0000-0000-00000E000000}"/>
    <hyperlink ref="AI17" r:id="rId16" tooltip="Gradačac" xr:uid="{00000000-0004-0000-0000-00000F000000}"/>
    <hyperlink ref="AI18" r:id="rId17" tooltip="Bosanska Krupa" xr:uid="{00000000-0004-0000-0000-000010000000}"/>
    <hyperlink ref="AI19" r:id="rId18" tooltip="Zavidovići" xr:uid="{00000000-0004-0000-0000-000011000000}"/>
    <hyperlink ref="AI20" r:id="rId19" tooltip="Živinice" xr:uid="{00000000-0004-0000-0000-000012000000}"/>
    <hyperlink ref="AI21" r:id="rId20" tooltip="Sanski Most" xr:uid="{00000000-0004-0000-0000-000013000000}"/>
    <hyperlink ref="AI22" r:id="rId21" tooltip="Lukavac" xr:uid="{00000000-0004-0000-0000-000014000000}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5546875" defaultRowHeight="1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 ht="16.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45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4">
    <tabColor rgb="FF0F932E"/>
  </sheetPr>
  <dimension ref="A1:AIJ53"/>
  <sheetViews>
    <sheetView showGridLines="0" tabSelected="1" topLeftCell="B36" zoomScaleNormal="100" zoomScalePageLayoutView="80" workbookViewId="0">
      <selection activeCell="K45" sqref="K45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298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AA1" s="82"/>
      <c r="AF1" s="80"/>
      <c r="AG1" s="80"/>
      <c r="AH1" s="261"/>
      <c r="AI1" s="80"/>
      <c r="AJ1" s="253"/>
      <c r="AK1" s="279" t="s">
        <v>2541</v>
      </c>
      <c r="AL1" s="280"/>
      <c r="AM1" s="280"/>
      <c r="AN1" s="280"/>
      <c r="AO1" s="280"/>
      <c r="AP1" s="280"/>
      <c r="AQ1" s="280"/>
    </row>
    <row r="2" spans="1:920" s="80" customFormat="1" ht="18" customHeight="1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1"/>
      <c r="AD2" s="281"/>
      <c r="AE2" s="281"/>
      <c r="AF2" s="281"/>
      <c r="AG2" s="281"/>
      <c r="AH2" s="281"/>
      <c r="AI2" s="81"/>
      <c r="AJ2" s="253"/>
      <c r="AK2" s="281" t="s">
        <v>2551</v>
      </c>
      <c r="AL2" s="281"/>
      <c r="AM2" s="281"/>
      <c r="AN2" s="281"/>
      <c r="AO2" s="281"/>
      <c r="AP2" s="281"/>
      <c r="AQ2" s="281"/>
    </row>
    <row r="3" spans="1:920" ht="21" customHeight="1">
      <c r="D3" s="253"/>
    </row>
    <row r="4" spans="1:920" s="46" customFormat="1" ht="21" customHeight="1">
      <c r="A4" s="45"/>
      <c r="B4" s="45"/>
      <c r="C4" s="283" t="s">
        <v>2550</v>
      </c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282" t="s">
        <v>2601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  <c r="AK5" s="282"/>
      <c r="AL5" s="282"/>
      <c r="AM5" s="282"/>
      <c r="AN5" s="282"/>
      <c r="AO5" s="282"/>
      <c r="AP5" s="282"/>
      <c r="AQ5" s="282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7"/>
      <c r="AJ6" s="253"/>
    </row>
    <row r="7" spans="1:920" ht="15.75" customHeight="1">
      <c r="C7" s="284" t="s">
        <v>2538</v>
      </c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6"/>
      <c r="S7" s="284" t="s">
        <v>2552</v>
      </c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6"/>
    </row>
    <row r="8" spans="1:920">
      <c r="C8" s="287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9"/>
      <c r="S8" s="287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  <c r="AO8" s="288"/>
      <c r="AP8" s="288"/>
      <c r="AQ8" s="289"/>
    </row>
    <row r="9" spans="1:920" s="88" customFormat="1">
      <c r="A9" s="77">
        <v>0.01</v>
      </c>
      <c r="B9" s="77" t="str">
        <f>IF(LEN(Y9)=0,"",1+ABS((Y9*A9)/LEN(Y9))+A9)</f>
        <v/>
      </c>
      <c r="C9" s="300" t="s">
        <v>2553</v>
      </c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291" t="s">
        <v>2612</v>
      </c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  <c r="AO9" s="291"/>
      <c r="AP9" s="291"/>
      <c r="AQ9" s="291"/>
    </row>
    <row r="10" spans="1:920" s="88" customFormat="1">
      <c r="A10" s="77"/>
      <c r="B10" s="77"/>
      <c r="C10" s="301" t="s">
        <v>2554</v>
      </c>
      <c r="D10" s="301"/>
      <c r="E10" s="301"/>
      <c r="F10" s="301"/>
      <c r="G10" s="301"/>
      <c r="H10" s="301"/>
      <c r="I10" s="301"/>
      <c r="J10" s="301"/>
      <c r="K10" s="301"/>
      <c r="L10" s="301"/>
      <c r="M10" s="301"/>
      <c r="N10" s="301"/>
      <c r="O10" s="301"/>
      <c r="P10" s="301"/>
      <c r="Q10" s="301"/>
      <c r="R10" s="301"/>
      <c r="S10" s="291"/>
      <c r="T10" s="291"/>
      <c r="U10" s="291"/>
      <c r="V10" s="291"/>
      <c r="W10" s="291"/>
      <c r="X10" s="291"/>
      <c r="Y10" s="291"/>
      <c r="Z10" s="291"/>
      <c r="AA10" s="291"/>
      <c r="AB10" s="291"/>
      <c r="AC10" s="291"/>
      <c r="AD10" s="291"/>
      <c r="AE10" s="291"/>
      <c r="AF10" s="291"/>
      <c r="AG10" s="291"/>
      <c r="AH10" s="291"/>
      <c r="AI10" s="291"/>
      <c r="AJ10" s="291"/>
      <c r="AK10" s="291"/>
      <c r="AL10" s="291"/>
      <c r="AM10" s="291"/>
      <c r="AN10" s="291"/>
      <c r="AO10" s="291"/>
      <c r="AP10" s="291"/>
      <c r="AQ10" s="291"/>
    </row>
    <row r="11" spans="1:920" s="88" customFormat="1">
      <c r="A11" s="77"/>
      <c r="B11" s="77"/>
      <c r="C11" s="292" t="s">
        <v>2555</v>
      </c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292"/>
      <c r="R11" s="292"/>
      <c r="S11" s="291" t="s">
        <v>2613</v>
      </c>
      <c r="T11" s="291"/>
      <c r="U11" s="291"/>
      <c r="V11" s="291"/>
      <c r="W11" s="291"/>
      <c r="X11" s="291"/>
      <c r="Y11" s="291"/>
      <c r="Z11" s="291"/>
      <c r="AA11" s="291"/>
      <c r="AB11" s="291"/>
      <c r="AC11" s="291"/>
      <c r="AD11" s="291"/>
      <c r="AE11" s="291"/>
      <c r="AF11" s="291"/>
      <c r="AG11" s="291"/>
      <c r="AH11" s="291"/>
      <c r="AI11" s="291"/>
      <c r="AJ11" s="291"/>
      <c r="AK11" s="291"/>
      <c r="AL11" s="291"/>
      <c r="AM11" s="291"/>
      <c r="AN11" s="291"/>
      <c r="AO11" s="291"/>
      <c r="AP11" s="291"/>
      <c r="AQ11" s="291"/>
    </row>
    <row r="12" spans="1:920" s="88" customFormat="1">
      <c r="A12" s="77"/>
      <c r="B12" s="77"/>
      <c r="C12" s="292" t="s">
        <v>2556</v>
      </c>
      <c r="D12" s="292"/>
      <c r="E12" s="292"/>
      <c r="F12" s="292"/>
      <c r="G12" s="292"/>
      <c r="H12" s="292"/>
      <c r="I12" s="292"/>
      <c r="J12" s="292"/>
      <c r="K12" s="292"/>
      <c r="L12" s="292"/>
      <c r="M12" s="292"/>
      <c r="N12" s="292"/>
      <c r="O12" s="292"/>
      <c r="P12" s="292"/>
      <c r="Q12" s="292"/>
      <c r="R12" s="292"/>
      <c r="S12" s="291" t="s">
        <v>2614</v>
      </c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91"/>
      <c r="AE12" s="291"/>
      <c r="AF12" s="291"/>
      <c r="AG12" s="291"/>
      <c r="AH12" s="291"/>
      <c r="AI12" s="291"/>
      <c r="AJ12" s="291"/>
      <c r="AK12" s="291"/>
      <c r="AL12" s="291"/>
      <c r="AM12" s="291"/>
      <c r="AN12" s="291"/>
      <c r="AO12" s="291"/>
      <c r="AP12" s="291"/>
      <c r="AQ12" s="291"/>
    </row>
    <row r="13" spans="1:920" s="88" customFormat="1">
      <c r="A13" s="77"/>
      <c r="B13" s="77"/>
      <c r="C13" s="292" t="s">
        <v>2557</v>
      </c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292"/>
      <c r="Q13" s="292"/>
      <c r="R13" s="292"/>
      <c r="S13" s="291" t="s">
        <v>2615</v>
      </c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291"/>
      <c r="AP13" s="291"/>
      <c r="AQ13" s="291"/>
    </row>
    <row r="14" spans="1:920" s="88" customFormat="1">
      <c r="A14" s="77"/>
      <c r="B14" s="77"/>
      <c r="C14" s="292" t="s">
        <v>2558</v>
      </c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0" t="s">
        <v>2616</v>
      </c>
      <c r="T14" s="291"/>
      <c r="U14" s="291"/>
      <c r="V14" s="291"/>
      <c r="W14" s="291"/>
      <c r="X14" s="291"/>
      <c r="Y14" s="291"/>
      <c r="Z14" s="291"/>
      <c r="AA14" s="291"/>
      <c r="AB14" s="291"/>
      <c r="AC14" s="291"/>
      <c r="AD14" s="291"/>
      <c r="AE14" s="291"/>
      <c r="AF14" s="291"/>
      <c r="AG14" s="291"/>
      <c r="AH14" s="291"/>
      <c r="AI14" s="291"/>
      <c r="AJ14" s="291"/>
      <c r="AK14" s="291"/>
      <c r="AL14" s="291"/>
      <c r="AM14" s="291"/>
      <c r="AN14" s="291"/>
      <c r="AO14" s="291"/>
      <c r="AP14" s="291"/>
      <c r="AQ14" s="291"/>
    </row>
    <row r="15" spans="1:920" s="88" customFormat="1">
      <c r="A15" s="77"/>
      <c r="B15" s="77"/>
      <c r="C15" s="292" t="s">
        <v>2559</v>
      </c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0" t="s">
        <v>2617</v>
      </c>
      <c r="T15" s="291"/>
      <c r="U15" s="291"/>
      <c r="V15" s="291"/>
      <c r="W15" s="291"/>
      <c r="X15" s="291"/>
      <c r="Y15" s="291"/>
      <c r="Z15" s="291"/>
      <c r="AA15" s="291"/>
      <c r="AB15" s="291"/>
      <c r="AC15" s="291"/>
      <c r="AD15" s="291"/>
      <c r="AE15" s="291"/>
      <c r="AF15" s="291"/>
      <c r="AG15" s="291"/>
      <c r="AH15" s="291"/>
      <c r="AI15" s="291"/>
      <c r="AJ15" s="291"/>
      <c r="AK15" s="291"/>
      <c r="AL15" s="291"/>
      <c r="AM15" s="291"/>
      <c r="AN15" s="291"/>
      <c r="AO15" s="291"/>
      <c r="AP15" s="291"/>
      <c r="AQ15" s="291"/>
    </row>
    <row r="16" spans="1:920" s="88" customFormat="1">
      <c r="A16" s="77"/>
      <c r="B16" s="77"/>
      <c r="C16" s="292" t="s">
        <v>2560</v>
      </c>
      <c r="D16" s="292"/>
      <c r="E16" s="292"/>
      <c r="F16" s="292"/>
      <c r="G16" s="292"/>
      <c r="H16" s="292"/>
      <c r="I16" s="292"/>
      <c r="J16" s="292"/>
      <c r="K16" s="292"/>
      <c r="L16" s="292"/>
      <c r="M16" s="292"/>
      <c r="N16" s="292"/>
      <c r="O16" s="292"/>
      <c r="P16" s="292"/>
      <c r="Q16" s="292"/>
      <c r="R16" s="292"/>
      <c r="S16" s="291" t="s">
        <v>2596</v>
      </c>
      <c r="T16" s="291"/>
      <c r="U16" s="291"/>
      <c r="V16" s="291"/>
      <c r="W16" s="291"/>
      <c r="X16" s="291"/>
      <c r="Y16" s="291"/>
      <c r="Z16" s="291"/>
      <c r="AA16" s="291"/>
      <c r="AB16" s="291"/>
      <c r="AC16" s="291"/>
      <c r="AD16" s="291"/>
      <c r="AE16" s="291"/>
      <c r="AF16" s="291"/>
      <c r="AG16" s="291"/>
      <c r="AH16" s="291"/>
      <c r="AI16" s="291"/>
      <c r="AJ16" s="291"/>
      <c r="AK16" s="291"/>
      <c r="AL16" s="291"/>
      <c r="AM16" s="291"/>
      <c r="AN16" s="291"/>
      <c r="AO16" s="291"/>
      <c r="AP16" s="291"/>
      <c r="AQ16" s="291"/>
    </row>
    <row r="17" spans="1:43" s="88" customFormat="1">
      <c r="A17" s="77"/>
      <c r="B17" s="77"/>
      <c r="C17" s="292" t="s">
        <v>2561</v>
      </c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92"/>
      <c r="P17" s="292"/>
      <c r="Q17" s="292"/>
      <c r="R17" s="292"/>
      <c r="S17" s="291">
        <v>40</v>
      </c>
      <c r="T17" s="291"/>
      <c r="U17" s="291"/>
      <c r="V17" s="291"/>
      <c r="W17" s="291"/>
      <c r="X17" s="291"/>
      <c r="Y17" s="291"/>
      <c r="Z17" s="291"/>
      <c r="AA17" s="291"/>
      <c r="AB17" s="291"/>
      <c r="AC17" s="291"/>
      <c r="AD17" s="291"/>
      <c r="AE17" s="291"/>
      <c r="AF17" s="291"/>
      <c r="AG17" s="291"/>
      <c r="AH17" s="291"/>
      <c r="AI17" s="291"/>
      <c r="AJ17" s="291"/>
      <c r="AK17" s="291"/>
      <c r="AL17" s="291"/>
      <c r="AM17" s="291"/>
      <c r="AN17" s="291"/>
      <c r="AO17" s="291"/>
      <c r="AP17" s="291"/>
      <c r="AQ17" s="291"/>
    </row>
    <row r="18" spans="1:43" s="88" customFormat="1">
      <c r="A18" s="77"/>
      <c r="B18" s="77"/>
      <c r="C18" s="292" t="s">
        <v>2562</v>
      </c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1"/>
      <c r="T18" s="291"/>
      <c r="U18" s="291"/>
      <c r="V18" s="291"/>
      <c r="W18" s="291"/>
      <c r="X18" s="291"/>
      <c r="Y18" s="291"/>
      <c r="Z18" s="291"/>
      <c r="AA18" s="291"/>
      <c r="AB18" s="291"/>
      <c r="AC18" s="291"/>
      <c r="AD18" s="291"/>
      <c r="AE18" s="291"/>
      <c r="AF18" s="291"/>
      <c r="AG18" s="291"/>
      <c r="AH18" s="291"/>
      <c r="AI18" s="291"/>
      <c r="AJ18" s="291"/>
      <c r="AK18" s="291"/>
      <c r="AL18" s="291"/>
      <c r="AM18" s="291"/>
      <c r="AN18" s="291"/>
      <c r="AO18" s="291"/>
      <c r="AP18" s="291"/>
      <c r="AQ18" s="291"/>
    </row>
    <row r="19" spans="1:43" s="88" customFormat="1">
      <c r="A19" s="77"/>
      <c r="B19" s="77"/>
      <c r="C19" s="292" t="s">
        <v>2563</v>
      </c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1" t="s">
        <v>2618</v>
      </c>
      <c r="T19" s="291"/>
      <c r="U19" s="291"/>
      <c r="V19" s="291"/>
      <c r="W19" s="291"/>
      <c r="X19" s="291"/>
      <c r="Y19" s="291"/>
      <c r="Z19" s="291"/>
      <c r="AA19" s="291"/>
      <c r="AB19" s="291"/>
      <c r="AC19" s="291"/>
      <c r="AD19" s="291"/>
      <c r="AE19" s="291"/>
      <c r="AF19" s="291"/>
      <c r="AG19" s="291"/>
      <c r="AH19" s="291"/>
      <c r="AI19" s="291"/>
      <c r="AJ19" s="291"/>
      <c r="AK19" s="291"/>
      <c r="AL19" s="291"/>
      <c r="AM19" s="291"/>
      <c r="AN19" s="291"/>
      <c r="AO19" s="291"/>
      <c r="AP19" s="291"/>
      <c r="AQ19" s="291"/>
    </row>
    <row r="20" spans="1:43" s="88" customFormat="1" ht="35.25" customHeight="1">
      <c r="A20" s="77"/>
      <c r="B20" s="77"/>
      <c r="C20" s="292" t="s">
        <v>2564</v>
      </c>
      <c r="D20" s="292"/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293" t="s">
        <v>2624</v>
      </c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  <c r="AI20" s="293"/>
      <c r="AJ20" s="293"/>
      <c r="AK20" s="293"/>
      <c r="AL20" s="293"/>
      <c r="AM20" s="293"/>
      <c r="AN20" s="293"/>
      <c r="AO20" s="293"/>
      <c r="AP20" s="293"/>
      <c r="AQ20" s="293"/>
    </row>
    <row r="21" spans="1:43" s="88" customFormat="1">
      <c r="A21" s="77"/>
      <c r="B21" s="77"/>
      <c r="C21" s="292" t="s">
        <v>2565</v>
      </c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3" t="s">
        <v>2619</v>
      </c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3"/>
      <c r="AI21" s="293"/>
      <c r="AJ21" s="293"/>
      <c r="AK21" s="293"/>
      <c r="AL21" s="293"/>
      <c r="AM21" s="293"/>
      <c r="AN21" s="293"/>
      <c r="AO21" s="293"/>
      <c r="AP21" s="293"/>
      <c r="AQ21" s="293"/>
    </row>
    <row r="22" spans="1:43" s="88" customFormat="1">
      <c r="A22" s="77"/>
      <c r="B22" s="77"/>
      <c r="C22" s="294" t="s">
        <v>2566</v>
      </c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293"/>
      <c r="AF22" s="293"/>
      <c r="AG22" s="293"/>
      <c r="AH22" s="293"/>
      <c r="AI22" s="293"/>
      <c r="AJ22" s="293"/>
      <c r="AK22" s="293"/>
      <c r="AL22" s="293"/>
      <c r="AM22" s="293"/>
      <c r="AN22" s="293"/>
      <c r="AO22" s="293"/>
      <c r="AP22" s="293"/>
      <c r="AQ22" s="293"/>
    </row>
    <row r="23" spans="1:43" s="88" customFormat="1">
      <c r="A23" s="77"/>
      <c r="B23" s="77"/>
      <c r="C23" s="292" t="s">
        <v>2567</v>
      </c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3" t="s">
        <v>2620</v>
      </c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293"/>
      <c r="AF23" s="293"/>
      <c r="AG23" s="293"/>
      <c r="AH23" s="293"/>
      <c r="AI23" s="293"/>
      <c r="AJ23" s="293"/>
      <c r="AK23" s="293"/>
      <c r="AL23" s="293"/>
      <c r="AM23" s="293"/>
      <c r="AN23" s="293"/>
      <c r="AO23" s="293"/>
      <c r="AP23" s="293"/>
      <c r="AQ23" s="293"/>
    </row>
    <row r="24" spans="1:43" s="88" customFormat="1">
      <c r="A24" s="77"/>
      <c r="B24" s="77"/>
      <c r="C24" s="292" t="s">
        <v>2568</v>
      </c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3" t="s">
        <v>2621</v>
      </c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293"/>
      <c r="AF24" s="293"/>
      <c r="AG24" s="293"/>
      <c r="AH24" s="293"/>
      <c r="AI24" s="293"/>
      <c r="AJ24" s="293"/>
      <c r="AK24" s="293"/>
      <c r="AL24" s="293"/>
      <c r="AM24" s="293"/>
      <c r="AN24" s="293"/>
      <c r="AO24" s="293"/>
      <c r="AP24" s="293"/>
      <c r="AQ24" s="293"/>
    </row>
    <row r="25" spans="1:43" s="88" customFormat="1" ht="67.5" customHeight="1">
      <c r="A25" s="77"/>
      <c r="B25" s="77"/>
      <c r="C25" s="292" t="s">
        <v>2569</v>
      </c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/>
      <c r="R25" s="292"/>
      <c r="S25" s="293" t="s">
        <v>2622</v>
      </c>
      <c r="T25" s="293"/>
      <c r="U25" s="293"/>
      <c r="V25" s="293"/>
      <c r="W25" s="293"/>
      <c r="X25" s="293"/>
      <c r="Y25" s="293"/>
      <c r="Z25" s="293"/>
      <c r="AA25" s="293"/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</row>
    <row r="26" spans="1:43" s="88" customFormat="1">
      <c r="A26" s="77"/>
      <c r="B26" s="77"/>
      <c r="C26" s="294" t="s">
        <v>2570</v>
      </c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293"/>
      <c r="AH26" s="293"/>
      <c r="AI26" s="293"/>
      <c r="AJ26" s="293"/>
      <c r="AK26" s="293"/>
      <c r="AL26" s="293"/>
      <c r="AM26" s="293"/>
      <c r="AN26" s="293"/>
      <c r="AO26" s="293"/>
      <c r="AP26" s="293"/>
      <c r="AQ26" s="293"/>
    </row>
    <row r="27" spans="1:43" s="88" customFormat="1">
      <c r="A27" s="77"/>
      <c r="B27" s="77"/>
      <c r="C27" s="292" t="s">
        <v>2571</v>
      </c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3">
        <v>200</v>
      </c>
      <c r="T27" s="293"/>
      <c r="U27" s="293"/>
      <c r="V27" s="293"/>
      <c r="W27" s="293"/>
      <c r="X27" s="293"/>
      <c r="Y27" s="293"/>
      <c r="Z27" s="293"/>
      <c r="AA27" s="293"/>
      <c r="AB27" s="293"/>
      <c r="AC27" s="293"/>
      <c r="AD27" s="293"/>
      <c r="AE27" s="293"/>
      <c r="AF27" s="293"/>
      <c r="AG27" s="293"/>
      <c r="AH27" s="293"/>
      <c r="AI27" s="293"/>
      <c r="AJ27" s="293"/>
      <c r="AK27" s="293"/>
      <c r="AL27" s="293"/>
      <c r="AM27" s="293"/>
      <c r="AN27" s="293"/>
      <c r="AO27" s="293"/>
      <c r="AP27" s="293"/>
      <c r="AQ27" s="293"/>
    </row>
    <row r="28" spans="1:43" s="88" customFormat="1" ht="35.25" customHeight="1">
      <c r="A28" s="77"/>
      <c r="B28" s="77"/>
      <c r="C28" s="292" t="s">
        <v>2572</v>
      </c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3">
        <v>344775</v>
      </c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</row>
    <row r="29" spans="1:43" s="88" customFormat="1" ht="50.25" customHeight="1">
      <c r="A29" s="77"/>
      <c r="B29" s="77"/>
      <c r="C29" s="292" t="s">
        <v>2573</v>
      </c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3" t="s">
        <v>2623</v>
      </c>
      <c r="T29" s="293"/>
      <c r="U29" s="293"/>
      <c r="V29" s="293"/>
      <c r="W29" s="293"/>
      <c r="X29" s="293"/>
      <c r="Y29" s="293"/>
      <c r="Z29" s="293"/>
      <c r="AA29" s="293"/>
      <c r="AB29" s="293"/>
      <c r="AC29" s="293"/>
      <c r="AD29" s="293"/>
      <c r="AE29" s="293"/>
      <c r="AF29" s="293"/>
      <c r="AG29" s="293"/>
      <c r="AH29" s="293"/>
      <c r="AI29" s="293"/>
      <c r="AJ29" s="293"/>
      <c r="AK29" s="293"/>
      <c r="AL29" s="293"/>
      <c r="AM29" s="293"/>
      <c r="AN29" s="293"/>
      <c r="AO29" s="293"/>
      <c r="AP29" s="293"/>
      <c r="AQ29" s="293"/>
    </row>
    <row r="30" spans="1:43" s="88" customFormat="1">
      <c r="A30" s="77"/>
      <c r="B30" s="77"/>
      <c r="C30" s="294" t="s">
        <v>2574</v>
      </c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293"/>
      <c r="AG30" s="293"/>
      <c r="AH30" s="293"/>
      <c r="AI30" s="293"/>
      <c r="AJ30" s="293"/>
      <c r="AK30" s="293"/>
      <c r="AL30" s="293"/>
      <c r="AM30" s="293"/>
      <c r="AN30" s="293"/>
      <c r="AO30" s="293"/>
      <c r="AP30" s="293"/>
      <c r="AQ30" s="293"/>
    </row>
    <row r="31" spans="1:43" s="88" customFormat="1" ht="49.5" customHeight="1">
      <c r="A31" s="77"/>
      <c r="B31" s="77"/>
      <c r="C31" s="292" t="s">
        <v>2575</v>
      </c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3"/>
      <c r="T31" s="293"/>
      <c r="U31" s="293"/>
      <c r="V31" s="293"/>
      <c r="W31" s="293"/>
      <c r="X31" s="293"/>
      <c r="Y31" s="293"/>
      <c r="Z31" s="293"/>
      <c r="AA31" s="293"/>
      <c r="AB31" s="293"/>
      <c r="AC31" s="293"/>
      <c r="AD31" s="293"/>
      <c r="AE31" s="293"/>
      <c r="AF31" s="293"/>
      <c r="AG31" s="293"/>
      <c r="AH31" s="293"/>
      <c r="AI31" s="293"/>
      <c r="AJ31" s="293"/>
      <c r="AK31" s="293"/>
      <c r="AL31" s="293"/>
      <c r="AM31" s="293"/>
      <c r="AN31" s="293"/>
      <c r="AO31" s="293"/>
      <c r="AP31" s="293"/>
      <c r="AQ31" s="293"/>
    </row>
    <row r="32" spans="1:43" s="88" customFormat="1" ht="33.75" customHeight="1">
      <c r="A32" s="77"/>
      <c r="B32" s="77"/>
      <c r="C32" s="294" t="s">
        <v>2584</v>
      </c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93"/>
      <c r="AD32" s="293"/>
      <c r="AE32" s="293"/>
      <c r="AF32" s="293"/>
      <c r="AG32" s="293"/>
      <c r="AH32" s="293"/>
      <c r="AI32" s="293"/>
      <c r="AJ32" s="293"/>
      <c r="AK32" s="293"/>
      <c r="AL32" s="293"/>
      <c r="AM32" s="293"/>
      <c r="AN32" s="293"/>
      <c r="AO32" s="293"/>
      <c r="AP32" s="293"/>
      <c r="AQ32" s="293"/>
    </row>
    <row r="33" spans="1:43" s="88" customFormat="1">
      <c r="A33" s="77"/>
      <c r="B33" s="77"/>
      <c r="C33" s="292" t="s">
        <v>2576</v>
      </c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3" t="s">
        <v>2625</v>
      </c>
      <c r="T33" s="293"/>
      <c r="U33" s="29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  <c r="AH33" s="293"/>
      <c r="AI33" s="293"/>
      <c r="AJ33" s="293"/>
      <c r="AK33" s="293"/>
      <c r="AL33" s="293"/>
      <c r="AM33" s="293"/>
      <c r="AN33" s="293"/>
      <c r="AO33" s="293"/>
      <c r="AP33" s="293"/>
      <c r="AQ33" s="293"/>
    </row>
    <row r="34" spans="1:43" s="88" customFormat="1" ht="228" customHeight="1">
      <c r="A34" s="77"/>
      <c r="B34" s="77"/>
      <c r="C34" s="292" t="s">
        <v>2585</v>
      </c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338" t="s">
        <v>2627</v>
      </c>
      <c r="T34" s="338"/>
      <c r="U34" s="338"/>
      <c r="V34" s="338"/>
      <c r="W34" s="338"/>
      <c r="X34" s="338"/>
      <c r="Y34" s="338"/>
      <c r="Z34" s="338"/>
      <c r="AA34" s="338"/>
      <c r="AB34" s="338"/>
      <c r="AC34" s="338"/>
      <c r="AD34" s="338"/>
      <c r="AE34" s="338"/>
      <c r="AF34" s="338"/>
      <c r="AG34" s="338"/>
      <c r="AH34" s="338"/>
      <c r="AI34" s="338"/>
      <c r="AJ34" s="338"/>
      <c r="AK34" s="338"/>
      <c r="AL34" s="338"/>
      <c r="AM34" s="338"/>
      <c r="AN34" s="338"/>
      <c r="AO34" s="338"/>
      <c r="AP34" s="338"/>
      <c r="AQ34" s="338"/>
    </row>
    <row r="35" spans="1:43" s="88" customFormat="1" ht="234" customHeight="1">
      <c r="A35" s="77"/>
      <c r="B35" s="77"/>
      <c r="C35" s="292" t="s">
        <v>2577</v>
      </c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 t="s">
        <v>2628</v>
      </c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292"/>
      <c r="AH35" s="292"/>
      <c r="AI35" s="292"/>
      <c r="AJ35" s="292"/>
      <c r="AK35" s="292"/>
      <c r="AL35" s="292"/>
      <c r="AM35" s="292"/>
      <c r="AN35" s="292"/>
      <c r="AO35" s="292"/>
      <c r="AP35" s="292"/>
      <c r="AQ35" s="292"/>
    </row>
    <row r="36" spans="1:43" s="88" customFormat="1">
      <c r="A36" s="77"/>
      <c r="B36" s="77"/>
      <c r="C36" s="294" t="s">
        <v>2578</v>
      </c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  <c r="AH36" s="293"/>
      <c r="AI36" s="293"/>
      <c r="AJ36" s="293"/>
      <c r="AK36" s="293"/>
      <c r="AL36" s="293"/>
      <c r="AM36" s="293"/>
      <c r="AN36" s="293"/>
      <c r="AO36" s="293"/>
      <c r="AP36" s="293"/>
      <c r="AQ36" s="293"/>
    </row>
    <row r="37" spans="1:43" s="88" customFormat="1">
      <c r="A37" s="77"/>
      <c r="B37" s="77"/>
      <c r="C37" s="292" t="s">
        <v>2579</v>
      </c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3"/>
      <c r="T37" s="293"/>
      <c r="U37" s="293"/>
      <c r="V37" s="293"/>
      <c r="W37" s="293"/>
      <c r="X37" s="293"/>
      <c r="Y37" s="293"/>
      <c r="Z37" s="293"/>
      <c r="AA37" s="293"/>
      <c r="AB37" s="293"/>
      <c r="AC37" s="293"/>
      <c r="AD37" s="293"/>
      <c r="AE37" s="293"/>
      <c r="AF37" s="293"/>
      <c r="AG37" s="293"/>
      <c r="AH37" s="293"/>
      <c r="AI37" s="293"/>
      <c r="AJ37" s="293"/>
      <c r="AK37" s="293"/>
      <c r="AL37" s="293"/>
      <c r="AM37" s="293"/>
      <c r="AN37" s="293"/>
      <c r="AO37" s="293"/>
      <c r="AP37" s="293"/>
      <c r="AQ37" s="293"/>
    </row>
    <row r="38" spans="1:43" s="88" customFormat="1" ht="51.75" customHeight="1">
      <c r="A38" s="77"/>
      <c r="B38" s="77"/>
      <c r="C38" s="292" t="s">
        <v>2580</v>
      </c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93"/>
      <c r="AJ38" s="293"/>
      <c r="AK38" s="293"/>
      <c r="AL38" s="293"/>
      <c r="AM38" s="293"/>
      <c r="AN38" s="293"/>
      <c r="AO38" s="293"/>
      <c r="AP38" s="293"/>
      <c r="AQ38" s="293"/>
    </row>
    <row r="39" spans="1:43" s="88" customFormat="1" ht="51" customHeight="1">
      <c r="A39" s="77"/>
      <c r="B39" s="77"/>
      <c r="C39" s="292" t="s">
        <v>2581</v>
      </c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/>
      <c r="R39" s="292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93"/>
      <c r="AD39" s="293"/>
      <c r="AE39" s="293"/>
      <c r="AF39" s="293"/>
      <c r="AG39" s="293"/>
      <c r="AH39" s="293"/>
      <c r="AI39" s="293"/>
      <c r="AJ39" s="293"/>
      <c r="AK39" s="293"/>
      <c r="AL39" s="293"/>
      <c r="AM39" s="293"/>
      <c r="AN39" s="293"/>
      <c r="AO39" s="293"/>
      <c r="AP39" s="293"/>
      <c r="AQ39" s="293"/>
    </row>
    <row r="40" spans="1:43" s="88" customFormat="1" ht="49.5" customHeight="1">
      <c r="A40" s="77"/>
      <c r="B40" s="77"/>
      <c r="C40" s="292" t="s">
        <v>2582</v>
      </c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93"/>
      <c r="AD40" s="293"/>
      <c r="AE40" s="293"/>
      <c r="AF40" s="293"/>
      <c r="AG40" s="293"/>
      <c r="AH40" s="293"/>
      <c r="AI40" s="293"/>
      <c r="AJ40" s="293"/>
      <c r="AK40" s="293"/>
      <c r="AL40" s="293"/>
      <c r="AM40" s="293"/>
      <c r="AN40" s="293"/>
      <c r="AO40" s="293"/>
      <c r="AP40" s="293"/>
      <c r="AQ40" s="293"/>
    </row>
    <row r="41" spans="1:43" s="88" customFormat="1" ht="49.5" customHeight="1">
      <c r="A41" s="77"/>
      <c r="B41" s="77"/>
      <c r="C41" s="292" t="s">
        <v>2583</v>
      </c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93"/>
      <c r="AD41" s="293"/>
      <c r="AE41" s="293"/>
      <c r="AF41" s="293"/>
      <c r="AG41" s="293"/>
      <c r="AH41" s="293"/>
      <c r="AI41" s="293"/>
      <c r="AJ41" s="293"/>
      <c r="AK41" s="293"/>
      <c r="AL41" s="293"/>
      <c r="AM41" s="293"/>
      <c r="AN41" s="293"/>
      <c r="AO41" s="293"/>
      <c r="AP41" s="293"/>
      <c r="AQ41" s="293"/>
    </row>
    <row r="42" spans="1:43" ht="21" customHeight="1">
      <c r="B42" s="77" t="str">
        <f>IF(ISERROR(ABS(LOG(ABS(SUM(B9:B41)),EXP(3)))),"",ABS(LOG(ABS(SUM(B9:B41)),EXP(3))))</f>
        <v/>
      </c>
    </row>
    <row r="43" spans="1:43" ht="23.25" customHeight="1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>
      <c r="A44" s="90"/>
      <c r="B44" s="90"/>
      <c r="C44" s="296" t="s">
        <v>2149</v>
      </c>
      <c r="D44" s="296"/>
      <c r="E44" s="296"/>
      <c r="F44" s="296"/>
      <c r="G44" s="296"/>
      <c r="H44" s="296"/>
      <c r="I44" s="296"/>
      <c r="J44" s="296"/>
      <c r="K44" s="296"/>
      <c r="L44" s="296"/>
      <c r="T44" s="100"/>
      <c r="AC44" s="100" t="s">
        <v>2151</v>
      </c>
      <c r="AH44" s="100"/>
      <c r="AI44" s="92"/>
      <c r="AJ44" s="276" t="s">
        <v>2150</v>
      </c>
      <c r="AK44" s="276"/>
      <c r="AL44" s="276"/>
      <c r="AM44" s="276"/>
      <c r="AN44" s="276"/>
      <c r="AO44" s="276"/>
      <c r="AP44" s="276"/>
      <c r="AQ44" s="276"/>
    </row>
    <row r="45" spans="1:43">
      <c r="C45" s="297" t="s">
        <v>2626</v>
      </c>
      <c r="D45" s="297"/>
      <c r="E45" s="297"/>
      <c r="F45" s="297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78" t="s">
        <v>2600</v>
      </c>
      <c r="AK45" s="278"/>
      <c r="AL45" s="278"/>
      <c r="AM45" s="278"/>
      <c r="AN45" s="278"/>
      <c r="AO45" s="278"/>
      <c r="AP45" s="278"/>
      <c r="AQ45" s="278"/>
    </row>
    <row r="46" spans="1:43" ht="24">
      <c r="H46" s="93"/>
      <c r="I46" s="93"/>
      <c r="J46" s="93"/>
      <c r="K46" s="93"/>
      <c r="L46" s="93"/>
      <c r="AJ46" s="276" t="s">
        <v>2590</v>
      </c>
      <c r="AK46" s="276"/>
      <c r="AL46" s="276"/>
      <c r="AM46" s="276"/>
      <c r="AN46" s="276"/>
      <c r="AO46" s="276"/>
      <c r="AP46" s="276"/>
      <c r="AQ46" s="276"/>
    </row>
    <row r="47" spans="1:43" ht="17.25" customHeight="1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77"/>
      <c r="AK47" s="277"/>
      <c r="AL47" s="277"/>
      <c r="AM47" s="277"/>
      <c r="AN47" s="277"/>
      <c r="AO47" s="277"/>
      <c r="AP47" s="277"/>
      <c r="AQ47" s="277"/>
    </row>
    <row r="48" spans="1:43" ht="33.75" customHeight="1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>
      <c r="C50" s="295"/>
      <c r="D50" s="295"/>
      <c r="E50" s="295"/>
      <c r="F50" s="295"/>
      <c r="G50" s="295"/>
      <c r="H50" s="295"/>
      <c r="I50" s="295"/>
      <c r="J50" s="295"/>
      <c r="K50" s="295"/>
      <c r="L50" s="295"/>
      <c r="AJ50" s="95"/>
      <c r="AK50" s="96"/>
    </row>
    <row r="51" spans="3:37" ht="72.75" customHeight="1">
      <c r="AJ51" s="95"/>
      <c r="AK51" s="96"/>
    </row>
    <row r="52" spans="3:37" ht="20.45" customHeight="1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S25:AQ25"/>
    <mergeCell ref="S20:AQ20"/>
    <mergeCell ref="S21:AQ21"/>
    <mergeCell ref="S22:AQ22"/>
    <mergeCell ref="S23:AQ23"/>
    <mergeCell ref="S24:AQ24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27:R27"/>
    <mergeCell ref="C28:R28"/>
    <mergeCell ref="S26:AQ26"/>
    <mergeCell ref="S27:AQ27"/>
    <mergeCell ref="S28:AQ28"/>
    <mergeCell ref="C29:R29"/>
    <mergeCell ref="C30:R30"/>
    <mergeCell ref="C31:R31"/>
    <mergeCell ref="S29:AQ29"/>
    <mergeCell ref="S30:AQ30"/>
    <mergeCell ref="S31:AQ31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41:R41"/>
    <mergeCell ref="S41:AQ41"/>
    <mergeCell ref="C38:R38"/>
    <mergeCell ref="C39:R39"/>
    <mergeCell ref="C40:R40"/>
    <mergeCell ref="S38:AQ38"/>
    <mergeCell ref="S39:AQ39"/>
    <mergeCell ref="S40:AQ40"/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hyperlinks>
    <hyperlink ref="S14" r:id="rId1" xr:uid="{00000000-0004-0000-0200-000000000000}"/>
    <hyperlink ref="S15" r:id="rId2" xr:uid="{00000000-0004-0000-0200-000001000000}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>
    <tabColor rgb="FF0F932E"/>
  </sheetPr>
  <dimension ref="A1:AII156"/>
  <sheetViews>
    <sheetView showGridLines="0" view="pageLayout" topLeftCell="E67" zoomScaleNormal="100" workbookViewId="0">
      <selection activeCell="I155" sqref="I155"/>
    </sheetView>
  </sheetViews>
  <sheetFormatPr defaultColWidth="7.5703125" defaultRowHeight="14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>
      <c r="A1" s="39"/>
      <c r="B1" s="39"/>
      <c r="C1" s="39"/>
      <c r="D1" s="39"/>
      <c r="E1" s="303" t="s">
        <v>2594</v>
      </c>
      <c r="F1" s="303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304" t="s">
        <v>2595</v>
      </c>
      <c r="F3" s="304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304" t="s">
        <v>2596</v>
      </c>
      <c r="F5" s="304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307" t="s">
        <v>2597</v>
      </c>
      <c r="F7" s="307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307" t="s">
        <v>2598</v>
      </c>
      <c r="F9" s="307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304"/>
      <c r="F11" s="304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305" t="s">
        <v>1971</v>
      </c>
      <c r="F12" s="305"/>
      <c r="G12" s="305"/>
      <c r="H12" s="305"/>
      <c r="I12" s="305"/>
      <c r="J12" s="305"/>
    </row>
    <row r="13" spans="1:919" ht="13.5" customHeight="1">
      <c r="E13" s="305" t="s">
        <v>1972</v>
      </c>
      <c r="F13" s="305"/>
      <c r="G13" s="305"/>
      <c r="H13" s="305"/>
      <c r="I13" s="305"/>
      <c r="J13" s="305"/>
    </row>
    <row r="14" spans="1:919" ht="15" customHeight="1">
      <c r="E14" s="306" t="s">
        <v>2599</v>
      </c>
      <c r="F14" s="306"/>
      <c r="G14" s="306"/>
      <c r="H14" s="306"/>
      <c r="I14" s="306"/>
      <c r="J14" s="306"/>
    </row>
    <row r="15" spans="1:919">
      <c r="E15" s="47"/>
      <c r="F15" s="48"/>
      <c r="G15" s="48"/>
      <c r="H15" s="48"/>
      <c r="J15" s="142" t="s">
        <v>1973</v>
      </c>
    </row>
    <row r="16" spans="1:919" ht="27.2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2591</v>
      </c>
      <c r="J16" s="196" t="s">
        <v>2592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3"/>
      <c r="F18" s="184" t="s">
        <v>1977</v>
      </c>
      <c r="G18" s="184"/>
      <c r="H18" s="185"/>
      <c r="I18" s="111"/>
      <c r="J18" s="111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6058.2057142857147</v>
      </c>
      <c r="D19" s="45">
        <f>IF(LEN(J19)=0,"",1+ABS((J19*B19)/LEN(J19))+B19)</f>
        <v>366221.44000000006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2120015</v>
      </c>
      <c r="J19" s="194">
        <f>IFERROR(IF(AND(J20,J27,J32,J33,J43,J44,J45,J46,J47,J48,J51,J56,J57)="","",SUM(J20,J27,J32,J33,J43,J44,J45,J46,J47,J48,J51,J56,J57)),"")</f>
        <v>2034551</v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6476.8557142857135</v>
      </c>
      <c r="D20" s="45">
        <f t="shared" si="0"/>
        <v>295151.54000000004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1511026</v>
      </c>
      <c r="J20" s="111">
        <f t="array" ref="J20">IF(AND(ISBLANK(J21:J26)),"",SUM(J21:J26))</f>
        <v>1626807</v>
      </c>
    </row>
    <row r="21" spans="1:919" ht="12.75" customHeight="1">
      <c r="A21" s="45">
        <v>0.04</v>
      </c>
      <c r="B21" s="45">
        <v>1.28</v>
      </c>
      <c r="C21" s="45">
        <f t="shared" si="0"/>
        <v>482.72800000000001</v>
      </c>
      <c r="D21" s="45">
        <f t="shared" si="0"/>
        <v>15416.296</v>
      </c>
      <c r="E21" s="183" t="s">
        <v>1983</v>
      </c>
      <c r="F21" s="189" t="s">
        <v>1984</v>
      </c>
      <c r="G21" s="188"/>
      <c r="H21" s="185" t="s">
        <v>57</v>
      </c>
      <c r="I21" s="112">
        <v>60211</v>
      </c>
      <c r="J21" s="112">
        <v>60211</v>
      </c>
    </row>
    <row r="22" spans="1:919" ht="12.75" customHeight="1">
      <c r="A22" s="45">
        <v>0.05</v>
      </c>
      <c r="B22" s="45">
        <v>1.29</v>
      </c>
      <c r="C22" s="45">
        <f t="shared" si="0"/>
        <v>5833.1416666666673</v>
      </c>
      <c r="D22" s="45">
        <f t="shared" si="0"/>
        <v>167575.44</v>
      </c>
      <c r="E22" s="183" t="s">
        <v>1985</v>
      </c>
      <c r="F22" s="189" t="s">
        <v>1986</v>
      </c>
      <c r="G22" s="188"/>
      <c r="H22" s="185" t="s">
        <v>1987</v>
      </c>
      <c r="I22" s="112">
        <v>699851</v>
      </c>
      <c r="J22" s="112">
        <v>779410</v>
      </c>
    </row>
    <row r="23" spans="1:919" ht="12.75" customHeight="1">
      <c r="A23" s="45">
        <v>0.06</v>
      </c>
      <c r="B23" s="45">
        <v>1.3</v>
      </c>
      <c r="C23" s="45">
        <f t="shared" si="0"/>
        <v>2271.7299999999996</v>
      </c>
      <c r="D23" s="45">
        <f t="shared" si="0"/>
        <v>63871.51666666667</v>
      </c>
      <c r="E23" s="183" t="s">
        <v>1988</v>
      </c>
      <c r="F23" s="189" t="s">
        <v>1989</v>
      </c>
      <c r="G23" s="188"/>
      <c r="H23" s="185" t="s">
        <v>1990</v>
      </c>
      <c r="I23" s="112">
        <v>227067</v>
      </c>
      <c r="J23" s="112">
        <v>294781</v>
      </c>
    </row>
    <row r="24" spans="1:919" ht="12.75" customHeight="1">
      <c r="A24" s="45">
        <v>7.0000000000000007E-2</v>
      </c>
      <c r="B24" s="45">
        <v>1.31</v>
      </c>
      <c r="C24" s="45">
        <f t="shared" si="0"/>
        <v>5615.3850000000011</v>
      </c>
      <c r="D24" s="45">
        <f t="shared" si="0"/>
        <v>107020.795</v>
      </c>
      <c r="E24" s="183" t="s">
        <v>1991</v>
      </c>
      <c r="F24" s="189" t="s">
        <v>1992</v>
      </c>
      <c r="G24" s="188"/>
      <c r="H24" s="185" t="s">
        <v>1993</v>
      </c>
      <c r="I24" s="112">
        <v>481227</v>
      </c>
      <c r="J24" s="112">
        <v>490161</v>
      </c>
    </row>
    <row r="25" spans="1:919" ht="12.75" customHeight="1">
      <c r="A25" s="45">
        <v>0.08</v>
      </c>
      <c r="B25" s="45">
        <v>1.32</v>
      </c>
      <c r="C25" s="45" t="str">
        <f t="shared" si="0"/>
        <v/>
      </c>
      <c r="D25" s="45" t="str">
        <f t="shared" si="0"/>
        <v/>
      </c>
      <c r="E25" s="183" t="s">
        <v>1994</v>
      </c>
      <c r="F25" s="189" t="s">
        <v>1995</v>
      </c>
      <c r="G25" s="188"/>
      <c r="H25" s="185" t="s">
        <v>1996</v>
      </c>
      <c r="I25" s="112"/>
      <c r="J25" s="112"/>
    </row>
    <row r="26" spans="1:919" ht="12.75" customHeight="1">
      <c r="A26" s="45">
        <v>0.09</v>
      </c>
      <c r="B26" s="45">
        <v>1.33</v>
      </c>
      <c r="C26" s="45">
        <f t="shared" si="0"/>
        <v>769.15</v>
      </c>
      <c r="D26" s="45">
        <f t="shared" si="0"/>
        <v>748.46</v>
      </c>
      <c r="E26" s="183" t="s">
        <v>1997</v>
      </c>
      <c r="F26" s="189" t="s">
        <v>1998</v>
      </c>
      <c r="G26" s="188"/>
      <c r="H26" s="185" t="s">
        <v>76</v>
      </c>
      <c r="I26" s="112">
        <v>42670</v>
      </c>
      <c r="J26" s="112">
        <v>2244</v>
      </c>
    </row>
    <row r="27" spans="1:919" ht="12.75" customHeight="1">
      <c r="A27" s="45">
        <v>0.1</v>
      </c>
      <c r="B27" s="45">
        <v>1.34</v>
      </c>
      <c r="C27" s="45">
        <f t="shared" si="0"/>
        <v>1822.7166666666667</v>
      </c>
      <c r="D27" s="45">
        <f t="shared" si="0"/>
        <v>28683.923333333332</v>
      </c>
      <c r="E27" s="183" t="s">
        <v>1999</v>
      </c>
      <c r="F27" s="188" t="s">
        <v>2000</v>
      </c>
      <c r="G27" s="184"/>
      <c r="H27" s="185" t="s">
        <v>2001</v>
      </c>
      <c r="I27" s="111">
        <f t="array" ref="I27">IF(AND(ISBLANK(I28:I31)),"",SUM(I28:I31))</f>
        <v>109297</v>
      </c>
      <c r="J27" s="111">
        <f t="array" ref="J27">IF(AND(ISBLANK(J28:J31)),"",SUM(J28:J31))</f>
        <v>128425</v>
      </c>
    </row>
    <row r="28" spans="1:919" ht="12.75" customHeight="1">
      <c r="A28" s="45">
        <v>0.11</v>
      </c>
      <c r="B28" s="45">
        <v>1.35</v>
      </c>
      <c r="C28" s="45" t="str">
        <f t="shared" si="0"/>
        <v/>
      </c>
      <c r="D28" s="45" t="str">
        <f t="shared" si="0"/>
        <v/>
      </c>
      <c r="E28" s="183" t="s">
        <v>2002</v>
      </c>
      <c r="F28" s="189" t="s">
        <v>1984</v>
      </c>
      <c r="G28" s="188"/>
      <c r="H28" s="185" t="s">
        <v>2003</v>
      </c>
      <c r="I28" s="112"/>
      <c r="J28" s="112"/>
    </row>
    <row r="29" spans="1:919" ht="12.75" customHeight="1">
      <c r="A29" s="45">
        <v>0.12</v>
      </c>
      <c r="B29" s="45">
        <v>1.36</v>
      </c>
      <c r="C29" s="45">
        <f t="shared" si="0"/>
        <v>2187.06</v>
      </c>
      <c r="D29" s="45">
        <f t="shared" si="0"/>
        <v>29112.026666666668</v>
      </c>
      <c r="E29" s="183" t="s">
        <v>2004</v>
      </c>
      <c r="F29" s="189" t="s">
        <v>1986</v>
      </c>
      <c r="G29" s="188"/>
      <c r="H29" s="185" t="s">
        <v>95</v>
      </c>
      <c r="I29" s="112">
        <v>109297</v>
      </c>
      <c r="J29" s="112">
        <v>128425</v>
      </c>
    </row>
    <row r="30" spans="1:919" ht="12.75" customHeight="1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3" t="s">
        <v>2005</v>
      </c>
      <c r="F30" s="189" t="s">
        <v>2006</v>
      </c>
      <c r="G30" s="188"/>
      <c r="H30" s="185" t="s">
        <v>274</v>
      </c>
      <c r="I30" s="112"/>
      <c r="J30" s="112"/>
    </row>
    <row r="31" spans="1:919" ht="12.75" customHeight="1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3" t="s">
        <v>2007</v>
      </c>
      <c r="F31" s="189" t="s">
        <v>2008</v>
      </c>
      <c r="G31" s="188"/>
      <c r="H31" s="185" t="s">
        <v>110</v>
      </c>
      <c r="I31" s="112"/>
      <c r="J31" s="112"/>
    </row>
    <row r="32" spans="1:919" ht="12.75" customHeight="1">
      <c r="A32" s="45">
        <v>0.15</v>
      </c>
      <c r="B32" s="45">
        <v>1.39</v>
      </c>
      <c r="C32" s="45" t="str">
        <f t="shared" si="0"/>
        <v/>
      </c>
      <c r="D32" s="45" t="str">
        <f t="shared" si="0"/>
        <v/>
      </c>
      <c r="E32" s="183" t="s">
        <v>2009</v>
      </c>
      <c r="F32" s="188" t="s">
        <v>2010</v>
      </c>
      <c r="G32" s="188"/>
      <c r="H32" s="185" t="s">
        <v>2011</v>
      </c>
      <c r="I32" s="112"/>
      <c r="J32" s="112"/>
    </row>
    <row r="33" spans="1:919" ht="12.75" customHeight="1">
      <c r="A33" s="45">
        <v>0.16</v>
      </c>
      <c r="B33" s="45">
        <v>1.4</v>
      </c>
      <c r="C33" s="45">
        <f t="shared" si="0"/>
        <v>5965.0533333333333</v>
      </c>
      <c r="D33" s="45">
        <f t="shared" si="0"/>
        <v>4487.16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223646</v>
      </c>
      <c r="J33" s="111">
        <f t="array" ref="J33">IF(AND(ISBLANK(J34:J37)),"",SUM(J34:J37))</f>
        <v>16017</v>
      </c>
    </row>
    <row r="34" spans="1:919" ht="12.75" customHeight="1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3" t="s">
        <v>2015</v>
      </c>
      <c r="F34" s="189" t="s">
        <v>2016</v>
      </c>
      <c r="G34" s="188"/>
      <c r="H34" s="185" t="s">
        <v>125</v>
      </c>
      <c r="I34" s="112"/>
      <c r="J34" s="112"/>
    </row>
    <row r="35" spans="1:919" ht="12.75" customHeight="1">
      <c r="A35" s="45">
        <v>0.18</v>
      </c>
      <c r="B35" s="45">
        <v>1.42</v>
      </c>
      <c r="C35" s="45" t="str">
        <f t="shared" si="0"/>
        <v/>
      </c>
      <c r="D35" s="45" t="str">
        <f t="shared" si="0"/>
        <v/>
      </c>
      <c r="E35" s="183" t="s">
        <v>2017</v>
      </c>
      <c r="F35" s="190" t="s">
        <v>2018</v>
      </c>
      <c r="G35" s="191"/>
      <c r="H35" s="185" t="s">
        <v>141</v>
      </c>
      <c r="I35" s="112"/>
      <c r="J35" s="113"/>
    </row>
    <row r="36" spans="1:919" ht="12.75" customHeight="1">
      <c r="A36" s="45">
        <v>0.2</v>
      </c>
      <c r="B36" s="45">
        <v>1.43</v>
      </c>
      <c r="C36" s="45">
        <f>IF(LEN(I36)=0,"",1+ABS((I36*A36)/LEN(I36))+A36)</f>
        <v>7362.7333333333336</v>
      </c>
      <c r="D36" s="45">
        <f>IF(LEN(J36)=0,"",1+ABS((J36*B36)/LEN(J36))+B36)</f>
        <v>4583.2919999999995</v>
      </c>
      <c r="E36" s="183" t="s">
        <v>2019</v>
      </c>
      <c r="F36" s="190" t="s">
        <v>2020</v>
      </c>
      <c r="G36" s="191"/>
      <c r="H36" s="185" t="s">
        <v>156</v>
      </c>
      <c r="I36" s="112">
        <v>220846</v>
      </c>
      <c r="J36" s="113">
        <v>16017</v>
      </c>
    </row>
    <row r="37" spans="1:919" ht="12.75" customHeight="1">
      <c r="A37" s="45">
        <v>0.22</v>
      </c>
      <c r="B37" s="45">
        <v>1.44</v>
      </c>
      <c r="C37" s="45">
        <f>IF(LEN(I37)=0,"",1+ABS((I37*A37)/LEN(I37))+A37)</f>
        <v>155.22</v>
      </c>
      <c r="D37" s="45" t="str">
        <f>IF(LEN(J37)=0,"",1+ABS((J37*B37)/LEN(J37))+B37)</f>
        <v/>
      </c>
      <c r="E37" s="183" t="s">
        <v>2021</v>
      </c>
      <c r="F37" s="190" t="s">
        <v>2022</v>
      </c>
      <c r="G37" s="191"/>
      <c r="H37" s="185" t="s">
        <v>184</v>
      </c>
      <c r="I37" s="112">
        <v>2800</v>
      </c>
      <c r="J37" s="113"/>
    </row>
    <row r="38" spans="1:919" ht="3.75" customHeight="1">
      <c r="E38" s="37"/>
      <c r="F38" s="37"/>
      <c r="G38" s="37"/>
      <c r="H38" s="37"/>
      <c r="I38" s="37"/>
    </row>
    <row r="39" spans="1:919" ht="22.5">
      <c r="E39" s="37"/>
      <c r="F39" s="37"/>
      <c r="G39" s="37"/>
      <c r="H39" s="37"/>
      <c r="I39" s="37"/>
      <c r="J39" s="34"/>
    </row>
    <row r="40" spans="1:919" s="146" customFormat="1" ht="17.25" customHeight="1">
      <c r="E40" s="147"/>
      <c r="J40" s="148" t="s">
        <v>2023</v>
      </c>
    </row>
    <row r="41" spans="1:919" ht="27.2" customHeight="1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 t="str">
        <f>IF(LEN(I43)=0,"",1+ABS((I43*A43)/LEN(I43))+A43)</f>
        <v/>
      </c>
      <c r="D43" s="45" t="str">
        <f>IF(LEN(J43)=0,"",1+ABS((J43*B43)/LEN(J43))+B43)</f>
        <v/>
      </c>
      <c r="E43" s="183" t="s">
        <v>2024</v>
      </c>
      <c r="F43" s="192" t="s">
        <v>2025</v>
      </c>
      <c r="G43" s="185"/>
      <c r="H43" s="185" t="s">
        <v>2026</v>
      </c>
      <c r="I43" s="112"/>
      <c r="J43" s="112"/>
    </row>
    <row r="44" spans="1:919" ht="13.5" customHeight="1">
      <c r="A44" s="45">
        <v>0.28000000000000003</v>
      </c>
      <c r="B44" s="45">
        <v>1.46</v>
      </c>
      <c r="C44" s="45" t="str">
        <f t="shared" ref="C44:D64" si="1">IF(LEN(I44)=0,"",1+ABS((I44*A44)/LEN(I44))+A44)</f>
        <v/>
      </c>
      <c r="D44" s="45" t="str">
        <f t="shared" si="1"/>
        <v/>
      </c>
      <c r="E44" s="183" t="s">
        <v>2027</v>
      </c>
      <c r="F44" s="192" t="s">
        <v>2028</v>
      </c>
      <c r="G44" s="185"/>
      <c r="H44" s="185" t="s">
        <v>199</v>
      </c>
      <c r="I44" s="112"/>
      <c r="J44" s="112"/>
    </row>
    <row r="45" spans="1:919" ht="13.5" customHeight="1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3" t="s">
        <v>2029</v>
      </c>
      <c r="F45" s="188" t="s">
        <v>2030</v>
      </c>
      <c r="G45" s="185"/>
      <c r="H45" s="185" t="s">
        <v>2031</v>
      </c>
      <c r="I45" s="112"/>
      <c r="J45" s="112"/>
    </row>
    <row r="46" spans="1:919" ht="13.5" customHeight="1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/>
      <c r="J46" s="112"/>
    </row>
    <row r="47" spans="1:919" ht="13.5" customHeight="1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/>
      <c r="J47" s="112"/>
    </row>
    <row r="48" spans="1:919" ht="13.5" customHeight="1">
      <c r="A48" s="45">
        <v>0.32</v>
      </c>
      <c r="B48" s="45">
        <v>1.5</v>
      </c>
      <c r="C48" s="45" t="str">
        <f t="shared" si="1"/>
        <v/>
      </c>
      <c r="D48" s="45" t="str">
        <f t="shared" si="1"/>
        <v/>
      </c>
      <c r="E48" s="183" t="s">
        <v>2037</v>
      </c>
      <c r="F48" s="188" t="s">
        <v>2038</v>
      </c>
      <c r="G48" s="185"/>
      <c r="H48" s="185" t="s">
        <v>625</v>
      </c>
      <c r="I48" s="111" t="str">
        <f t="array" ref="I48">IF(AND(ISBLANK(I49:I50)),"",SUM(I49:I50))</f>
        <v/>
      </c>
      <c r="J48" s="111" t="str">
        <f t="array" ref="J48">IF(AND(ISBLANK(J49:J50)),"",SUM(J49:J50))</f>
        <v/>
      </c>
    </row>
    <row r="49" spans="1:10" ht="13.5" customHeight="1">
      <c r="A49" s="45">
        <v>0.33</v>
      </c>
      <c r="B49" s="45">
        <v>1.51</v>
      </c>
      <c r="C49" s="45" t="str">
        <f t="shared" si="1"/>
        <v/>
      </c>
      <c r="D49" s="45" t="str">
        <f t="shared" si="1"/>
        <v/>
      </c>
      <c r="E49" s="183" t="s">
        <v>2039</v>
      </c>
      <c r="F49" s="189" t="s">
        <v>2040</v>
      </c>
      <c r="G49" s="185"/>
      <c r="H49" s="185" t="s">
        <v>286</v>
      </c>
      <c r="I49" s="112"/>
      <c r="J49" s="112"/>
    </row>
    <row r="50" spans="1:10" ht="13.5" customHeight="1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>
      <c r="A51" s="45">
        <v>0.35</v>
      </c>
      <c r="B51" s="45">
        <v>1.53</v>
      </c>
      <c r="C51" s="45">
        <f t="shared" si="1"/>
        <v>14833.066666666666</v>
      </c>
      <c r="D51" s="45">
        <f t="shared" si="1"/>
        <v>64838.32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254258</v>
      </c>
      <c r="J51" s="111">
        <f t="array" ref="J51">IF(AND(ISBLANK(J52:J55)),"",SUM(J52:J55))</f>
        <v>254258</v>
      </c>
    </row>
    <row r="52" spans="1:10" ht="13.5" customHeight="1">
      <c r="A52" s="45">
        <v>0.36</v>
      </c>
      <c r="B52" s="45">
        <v>1.54</v>
      </c>
      <c r="C52" s="45">
        <f t="shared" si="1"/>
        <v>15256.839999999998</v>
      </c>
      <c r="D52" s="45">
        <f t="shared" si="1"/>
        <v>65262.093333333338</v>
      </c>
      <c r="E52" s="183" t="s">
        <v>2045</v>
      </c>
      <c r="F52" s="189" t="s">
        <v>2046</v>
      </c>
      <c r="G52" s="185"/>
      <c r="H52" s="185" t="s">
        <v>2047</v>
      </c>
      <c r="I52" s="112">
        <v>254258</v>
      </c>
      <c r="J52" s="112">
        <v>254258</v>
      </c>
    </row>
    <row r="53" spans="1:10" ht="13.5" customHeight="1">
      <c r="A53" s="45">
        <v>0.37</v>
      </c>
      <c r="B53" s="45">
        <v>1.55</v>
      </c>
      <c r="C53" s="45" t="str">
        <f t="shared" si="1"/>
        <v/>
      </c>
      <c r="D53" s="45" t="str">
        <f t="shared" si="1"/>
        <v/>
      </c>
      <c r="E53" s="183" t="s">
        <v>2048</v>
      </c>
      <c r="F53" s="189" t="s">
        <v>2049</v>
      </c>
      <c r="G53" s="185"/>
      <c r="H53" s="185" t="s">
        <v>318</v>
      </c>
      <c r="I53" s="112"/>
      <c r="J53" s="112"/>
    </row>
    <row r="54" spans="1:10" ht="13.5" customHeight="1">
      <c r="A54" s="45">
        <v>0.38</v>
      </c>
      <c r="B54" s="45">
        <v>1.56</v>
      </c>
      <c r="C54" s="45" t="str">
        <f t="shared" si="1"/>
        <v/>
      </c>
      <c r="D54" s="45" t="str">
        <f t="shared" si="1"/>
        <v/>
      </c>
      <c r="E54" s="183" t="s">
        <v>2050</v>
      </c>
      <c r="F54" s="189" t="s">
        <v>2051</v>
      </c>
      <c r="G54" s="185"/>
      <c r="H54" s="185" t="s">
        <v>2052</v>
      </c>
      <c r="I54" s="112"/>
      <c r="J54" s="112"/>
    </row>
    <row r="55" spans="1:10" ht="13.5" customHeight="1">
      <c r="A55" s="45">
        <v>0.4</v>
      </c>
      <c r="B55" s="45">
        <v>1.57</v>
      </c>
      <c r="C55" s="45" t="str">
        <f t="shared" si="1"/>
        <v/>
      </c>
      <c r="D55" s="45" t="str">
        <f t="shared" si="1"/>
        <v/>
      </c>
      <c r="E55" s="183" t="s">
        <v>2053</v>
      </c>
      <c r="F55" s="189" t="s">
        <v>2054</v>
      </c>
      <c r="G55" s="185"/>
      <c r="H55" s="185" t="s">
        <v>327</v>
      </c>
      <c r="I55" s="112"/>
      <c r="J55" s="112"/>
    </row>
    <row r="56" spans="1:10" ht="13.5" customHeight="1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3" t="s">
        <v>2055</v>
      </c>
      <c r="F56" s="192" t="s">
        <v>2056</v>
      </c>
      <c r="G56" s="185"/>
      <c r="H56" s="185" t="s">
        <v>335</v>
      </c>
      <c r="I56" s="112"/>
      <c r="J56" s="112"/>
    </row>
    <row r="57" spans="1:10" ht="13.5" customHeight="1">
      <c r="A57" s="45">
        <v>0.42</v>
      </c>
      <c r="B57" s="45">
        <v>1.59</v>
      </c>
      <c r="C57" s="45">
        <f>IF(LEN(I57)=0,"",1+ABS((I57*A57)/LEN(I57))+A57)</f>
        <v>1831.6119999999999</v>
      </c>
      <c r="D57" s="45">
        <f t="shared" si="1"/>
        <v>3597.5800000000004</v>
      </c>
      <c r="E57" s="183" t="s">
        <v>2057</v>
      </c>
      <c r="F57" s="192" t="s">
        <v>2058</v>
      </c>
      <c r="G57" s="185"/>
      <c r="H57" s="185" t="s">
        <v>344</v>
      </c>
      <c r="I57" s="112">
        <v>21788</v>
      </c>
      <c r="J57" s="112">
        <v>9044</v>
      </c>
    </row>
    <row r="58" spans="1:10" ht="13.5" customHeight="1">
      <c r="A58" s="45">
        <v>0.43</v>
      </c>
      <c r="B58" s="45">
        <v>1.6</v>
      </c>
      <c r="C58" s="45" t="str">
        <f>IF(LEN(I58)=0,"",1+ABS((I58*A58)/LEN(I58))+A58)</f>
        <v/>
      </c>
      <c r="D58" s="45" t="str">
        <f t="shared" si="1"/>
        <v/>
      </c>
      <c r="E58" s="186" t="s">
        <v>2059</v>
      </c>
      <c r="F58" s="193" t="s">
        <v>2060</v>
      </c>
      <c r="G58" s="185"/>
      <c r="H58" s="179" t="s">
        <v>353</v>
      </c>
      <c r="I58" s="114"/>
      <c r="J58" s="114"/>
    </row>
    <row r="59" spans="1:10" ht="13.5" customHeight="1">
      <c r="A59" s="45">
        <v>0.44</v>
      </c>
      <c r="B59" s="45">
        <v>1.61</v>
      </c>
      <c r="C59" s="45">
        <f t="shared" si="1"/>
        <v>741031.62</v>
      </c>
      <c r="D59" s="45">
        <f t="shared" si="1"/>
        <v>3659448.085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13473276</v>
      </c>
      <c r="J59" s="194">
        <f>IFERROR(IF(AND(J60,J66,J67,J68,J72,J77,J78,J83,J84,J85,J86)="","",SUM(J60,J66,J67,J68,J72,J77,J78,J83,J84,J85,J86)),"")</f>
        <v>18183580</v>
      </c>
    </row>
    <row r="60" spans="1:10" ht="13.5" customHeight="1">
      <c r="A60" s="45">
        <v>0.45</v>
      </c>
      <c r="B60" s="45">
        <v>1.62</v>
      </c>
      <c r="C60" s="45">
        <f t="shared" si="1"/>
        <v>375597.9357142857</v>
      </c>
      <c r="D60" s="45">
        <f t="shared" si="1"/>
        <v>1517100.4514285715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5842612</v>
      </c>
      <c r="J60" s="111">
        <f t="array" ref="J60">IF(AND(ISBLANK(J61:J65)),"",SUM(J61:J65))</f>
        <v>6555361</v>
      </c>
    </row>
    <row r="61" spans="1:10" ht="13.5" customHeight="1">
      <c r="A61" s="45">
        <v>0.46</v>
      </c>
      <c r="B61" s="45">
        <v>1.63</v>
      </c>
      <c r="C61" s="45">
        <f t="shared" si="1"/>
        <v>339299.62857142859</v>
      </c>
      <c r="D61" s="45">
        <f t="shared" si="1"/>
        <v>1279141.8699999999</v>
      </c>
      <c r="E61" s="183" t="s">
        <v>1983</v>
      </c>
      <c r="F61" s="189" t="s">
        <v>2064</v>
      </c>
      <c r="G61" s="185"/>
      <c r="H61" s="185" t="s">
        <v>378</v>
      </c>
      <c r="I61" s="112">
        <v>5163233</v>
      </c>
      <c r="J61" s="112">
        <v>5493236</v>
      </c>
    </row>
    <row r="62" spans="1:10" ht="13.5" customHeight="1">
      <c r="A62" s="45">
        <v>0.47</v>
      </c>
      <c r="B62" s="45">
        <v>1.64</v>
      </c>
      <c r="C62" s="45" t="str">
        <f t="shared" si="1"/>
        <v/>
      </c>
      <c r="D62" s="45" t="str">
        <f t="shared" si="1"/>
        <v/>
      </c>
      <c r="E62" s="183" t="s">
        <v>1985</v>
      </c>
      <c r="F62" s="189" t="s">
        <v>2065</v>
      </c>
      <c r="G62" s="185"/>
      <c r="H62" s="185" t="s">
        <v>2066</v>
      </c>
      <c r="I62" s="112"/>
      <c r="J62" s="112"/>
    </row>
    <row r="63" spans="1:10" ht="13.5" customHeight="1">
      <c r="A63" s="45">
        <v>0.48</v>
      </c>
      <c r="B63" s="45">
        <v>1.65</v>
      </c>
      <c r="C63" s="45" t="str">
        <f t="shared" si="1"/>
        <v/>
      </c>
      <c r="D63" s="45" t="str">
        <f t="shared" si="1"/>
        <v/>
      </c>
      <c r="E63" s="183" t="s">
        <v>1988</v>
      </c>
      <c r="F63" s="189" t="s">
        <v>2067</v>
      </c>
      <c r="G63" s="185"/>
      <c r="H63" s="185" t="s">
        <v>393</v>
      </c>
      <c r="I63" s="112"/>
      <c r="J63" s="112"/>
    </row>
    <row r="64" spans="1:10" ht="13.5" customHeight="1">
      <c r="A64" s="45">
        <v>0.49</v>
      </c>
      <c r="B64" s="45">
        <v>1.66</v>
      </c>
      <c r="C64" s="45" t="str">
        <f t="shared" si="1"/>
        <v/>
      </c>
      <c r="D64" s="45" t="str">
        <f t="shared" si="1"/>
        <v/>
      </c>
      <c r="E64" s="183" t="s">
        <v>1991</v>
      </c>
      <c r="F64" s="189" t="s">
        <v>2068</v>
      </c>
      <c r="G64" s="185"/>
      <c r="H64" s="185" t="s">
        <v>400</v>
      </c>
      <c r="I64" s="112"/>
      <c r="J64" s="112"/>
    </row>
    <row r="65" spans="1:10" ht="13.5" customHeight="1">
      <c r="A65" s="45">
        <v>0.5</v>
      </c>
      <c r="B65" s="45">
        <v>1.67</v>
      </c>
      <c r="C65" s="45">
        <f t="shared" ref="C65:D78" si="2">IF(LEN(I65)=0,"",1+ABS((I65*A65)/LEN(I65))+A65)</f>
        <v>56616.416666666664</v>
      </c>
      <c r="D65" s="45">
        <f t="shared" si="2"/>
        <v>253395.34857142859</v>
      </c>
      <c r="E65" s="183" t="s">
        <v>1994</v>
      </c>
      <c r="F65" s="189" t="s">
        <v>2069</v>
      </c>
      <c r="G65" s="185"/>
      <c r="H65" s="185" t="s">
        <v>408</v>
      </c>
      <c r="I65" s="112">
        <v>679379</v>
      </c>
      <c r="J65" s="112">
        <v>1062125</v>
      </c>
    </row>
    <row r="66" spans="1:10" ht="13.5" customHeight="1">
      <c r="A66" s="45">
        <v>0.51</v>
      </c>
      <c r="B66" s="45">
        <v>1.68</v>
      </c>
      <c r="C66" s="45" t="str">
        <f t="shared" si="2"/>
        <v/>
      </c>
      <c r="D66" s="45" t="str">
        <f t="shared" si="2"/>
        <v/>
      </c>
      <c r="E66" s="183" t="s">
        <v>1999</v>
      </c>
      <c r="F66" s="192" t="s">
        <v>2070</v>
      </c>
      <c r="G66" s="185"/>
      <c r="H66" s="185" t="s">
        <v>414</v>
      </c>
      <c r="I66" s="112"/>
      <c r="J66" s="112"/>
    </row>
    <row r="67" spans="1:10" ht="13.5" customHeight="1">
      <c r="A67" s="45">
        <v>0.52</v>
      </c>
      <c r="B67" s="45">
        <v>1.69</v>
      </c>
      <c r="C67" s="45">
        <f t="shared" si="2"/>
        <v>261849.30285714284</v>
      </c>
      <c r="D67" s="45">
        <f t="shared" si="2"/>
        <v>1049634.4085714284</v>
      </c>
      <c r="E67" s="183" t="s">
        <v>2009</v>
      </c>
      <c r="F67" s="192" t="s">
        <v>2071</v>
      </c>
      <c r="G67" s="185"/>
      <c r="H67" s="185" t="s">
        <v>423</v>
      </c>
      <c r="I67" s="112">
        <v>3524874</v>
      </c>
      <c r="J67" s="112">
        <v>4347587</v>
      </c>
    </row>
    <row r="68" spans="1:10" ht="13.5" customHeight="1">
      <c r="A68" s="45">
        <v>0.53</v>
      </c>
      <c r="B68" s="45">
        <v>1.7</v>
      </c>
      <c r="C68" s="45">
        <f t="shared" si="2"/>
        <v>244005.20142857145</v>
      </c>
      <c r="D68" s="45">
        <f t="shared" si="2"/>
        <v>1165244.1428571427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3222690</v>
      </c>
      <c r="J68" s="111">
        <f t="array" ref="J68">IF(AND(ISBLANK(J69:J71)),"",SUM(J69:J71))</f>
        <v>4798053</v>
      </c>
    </row>
    <row r="69" spans="1:10" ht="13.5" customHeight="1">
      <c r="A69" s="45">
        <v>0.54</v>
      </c>
      <c r="B69" s="45">
        <v>1.71</v>
      </c>
      <c r="C69" s="45" t="str">
        <f t="shared" si="2"/>
        <v/>
      </c>
      <c r="D69" s="45" t="str">
        <f t="shared" si="2"/>
        <v/>
      </c>
      <c r="E69" s="183" t="s">
        <v>2015</v>
      </c>
      <c r="F69" s="189" t="s">
        <v>2074</v>
      </c>
      <c r="G69" s="185"/>
      <c r="H69" s="185" t="s">
        <v>429</v>
      </c>
      <c r="I69" s="112"/>
      <c r="J69" s="112"/>
    </row>
    <row r="70" spans="1:10" ht="13.5" customHeight="1">
      <c r="A70" s="45">
        <v>0.55000000000000004</v>
      </c>
      <c r="B70" s="45">
        <v>1.72</v>
      </c>
      <c r="C70" s="45">
        <f t="shared" si="2"/>
        <v>224674.50714285715</v>
      </c>
      <c r="D70" s="45">
        <f t="shared" si="2"/>
        <v>1095223.5314285713</v>
      </c>
      <c r="E70" s="183" t="s">
        <v>2017</v>
      </c>
      <c r="F70" s="189" t="s">
        <v>2075</v>
      </c>
      <c r="G70" s="185"/>
      <c r="H70" s="185" t="s">
        <v>437</v>
      </c>
      <c r="I70" s="112">
        <v>2859474</v>
      </c>
      <c r="J70" s="112">
        <v>4457294</v>
      </c>
    </row>
    <row r="71" spans="1:10" ht="13.5" customHeight="1">
      <c r="A71" s="45">
        <v>0.56000000000000005</v>
      </c>
      <c r="B71" s="45">
        <v>1.73</v>
      </c>
      <c r="C71" s="45">
        <f t="shared" si="2"/>
        <v>33901.72</v>
      </c>
      <c r="D71" s="45">
        <f t="shared" si="2"/>
        <v>98254.908333333326</v>
      </c>
      <c r="E71" s="183" t="s">
        <v>2019</v>
      </c>
      <c r="F71" s="189" t="s">
        <v>2076</v>
      </c>
      <c r="G71" s="185"/>
      <c r="H71" s="185" t="s">
        <v>444</v>
      </c>
      <c r="I71" s="112">
        <v>363216</v>
      </c>
      <c r="J71" s="112">
        <v>340759</v>
      </c>
    </row>
    <row r="72" spans="1:10" ht="13.5" customHeight="1">
      <c r="A72" s="45">
        <v>0.56999999999999995</v>
      </c>
      <c r="B72" s="45">
        <v>1.74</v>
      </c>
      <c r="C72" s="45" t="str">
        <f t="shared" si="2"/>
        <v/>
      </c>
      <c r="D72" s="45" t="str">
        <f t="shared" si="2"/>
        <v/>
      </c>
      <c r="E72" s="183" t="s">
        <v>2024</v>
      </c>
      <c r="F72" s="192" t="s">
        <v>2077</v>
      </c>
      <c r="G72" s="185"/>
      <c r="H72" s="185" t="s">
        <v>451</v>
      </c>
      <c r="I72" s="111" t="str">
        <f t="array" ref="I72">IF(AND(ISBLANK(I73:I76)),"",SUM(I73:I76))</f>
        <v/>
      </c>
      <c r="J72" s="111" t="str">
        <f t="array" ref="J72">IF(AND(ISBLANK(J73:J76)),"",SUM(J73:J76))</f>
        <v/>
      </c>
    </row>
    <row r="73" spans="1:10" ht="13.5" customHeight="1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3" t="s">
        <v>2078</v>
      </c>
      <c r="F73" s="189" t="s">
        <v>2046</v>
      </c>
      <c r="G73" s="185"/>
      <c r="H73" s="185" t="s">
        <v>262</v>
      </c>
      <c r="I73" s="112"/>
      <c r="J73" s="112"/>
    </row>
    <row r="74" spans="1:10" ht="13.5" customHeight="1">
      <c r="A74" s="45">
        <v>0.59</v>
      </c>
      <c r="B74" s="45">
        <v>1.76</v>
      </c>
      <c r="C74" s="45" t="str">
        <f t="shared" si="2"/>
        <v/>
      </c>
      <c r="D74" s="45" t="str">
        <f t="shared" si="2"/>
        <v/>
      </c>
      <c r="E74" s="183" t="s">
        <v>2079</v>
      </c>
      <c r="F74" s="189" t="s">
        <v>2049</v>
      </c>
      <c r="G74" s="185"/>
      <c r="H74" s="185" t="s">
        <v>459</v>
      </c>
      <c r="I74" s="112"/>
      <c r="J74" s="112"/>
    </row>
    <row r="75" spans="1:10" ht="13.5" customHeight="1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3" t="s">
        <v>2080</v>
      </c>
      <c r="F75" s="189" t="s">
        <v>2051</v>
      </c>
      <c r="G75" s="185"/>
      <c r="H75" s="185" t="s">
        <v>464</v>
      </c>
      <c r="I75" s="112"/>
      <c r="J75" s="112"/>
    </row>
    <row r="76" spans="1:10" ht="13.5" customHeight="1">
      <c r="A76" s="45">
        <v>0.61</v>
      </c>
      <c r="B76" s="45">
        <v>1.78</v>
      </c>
      <c r="C76" s="45" t="str">
        <f t="shared" si="2"/>
        <v/>
      </c>
      <c r="D76" s="45" t="str">
        <f t="shared" si="2"/>
        <v/>
      </c>
      <c r="E76" s="183" t="s">
        <v>2081</v>
      </c>
      <c r="F76" s="189" t="s">
        <v>2054</v>
      </c>
      <c r="G76" s="185"/>
      <c r="H76" s="185" t="s">
        <v>2082</v>
      </c>
      <c r="I76" s="112"/>
      <c r="J76" s="112"/>
    </row>
    <row r="77" spans="1:10" ht="13.5" customHeight="1">
      <c r="A77" s="45">
        <v>0.62</v>
      </c>
      <c r="B77" s="45">
        <v>1.79</v>
      </c>
      <c r="C77" s="45" t="str">
        <f t="shared" si="2"/>
        <v/>
      </c>
      <c r="D77" s="45" t="str">
        <f t="shared" si="2"/>
        <v/>
      </c>
      <c r="E77" s="183" t="s">
        <v>2027</v>
      </c>
      <c r="F77" s="188" t="s">
        <v>2056</v>
      </c>
      <c r="G77" s="185"/>
      <c r="H77" s="185" t="s">
        <v>586</v>
      </c>
      <c r="I77" s="112"/>
      <c r="J77" s="112"/>
    </row>
    <row r="78" spans="1:10" ht="13.5" customHeight="1">
      <c r="A78" s="45">
        <v>0.63</v>
      </c>
      <c r="B78" s="45">
        <v>1.8</v>
      </c>
      <c r="C78" s="45">
        <f t="shared" si="2"/>
        <v>11642.266</v>
      </c>
      <c r="D78" s="45">
        <f t="shared" si="2"/>
        <v>33261.4</v>
      </c>
      <c r="E78" s="183" t="s">
        <v>2029</v>
      </c>
      <c r="F78" s="188" t="s">
        <v>2083</v>
      </c>
      <c r="G78" s="185"/>
      <c r="H78" s="185" t="s">
        <v>469</v>
      </c>
      <c r="I78" s="112">
        <v>92386</v>
      </c>
      <c r="J78" s="112">
        <v>92385</v>
      </c>
    </row>
    <row r="79" spans="1:10" ht="21" customHeight="1">
      <c r="E79" s="37"/>
      <c r="F79" s="37"/>
      <c r="G79" s="37"/>
      <c r="H79" s="37"/>
      <c r="I79" s="37"/>
    </row>
    <row r="80" spans="1:10" s="146" customFormat="1" ht="27" customHeight="1">
      <c r="E80" s="147"/>
      <c r="J80" s="148" t="s">
        <v>2084</v>
      </c>
    </row>
    <row r="81" spans="1:919" ht="27.2" customHeight="1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3" t="s">
        <v>2032</v>
      </c>
      <c r="F83" s="188" t="s">
        <v>2085</v>
      </c>
      <c r="G83" s="185"/>
      <c r="H83" s="185" t="s">
        <v>211</v>
      </c>
      <c r="I83" s="112"/>
      <c r="J83" s="112"/>
    </row>
    <row r="84" spans="1:919" ht="13.5" customHeight="1">
      <c r="A84" s="45">
        <v>0.65</v>
      </c>
      <c r="B84" s="45">
        <v>1.82</v>
      </c>
      <c r="C84" s="45">
        <f t="shared" si="3"/>
        <v>21274.2</v>
      </c>
      <c r="D84" s="45">
        <f t="shared" si="3"/>
        <v>449875.88</v>
      </c>
      <c r="E84" s="183" t="s">
        <v>2034</v>
      </c>
      <c r="F84" s="188" t="s">
        <v>2086</v>
      </c>
      <c r="G84" s="185"/>
      <c r="H84" s="185" t="s">
        <v>473</v>
      </c>
      <c r="I84" s="112">
        <v>196362</v>
      </c>
      <c r="J84" s="112">
        <v>1730281</v>
      </c>
    </row>
    <row r="85" spans="1:919" ht="13.5" customHeight="1">
      <c r="A85" s="45">
        <v>0.66</v>
      </c>
      <c r="B85" s="45">
        <v>1.83</v>
      </c>
      <c r="C85" s="45">
        <f t="shared" si="3"/>
        <v>10359.172</v>
      </c>
      <c r="D85" s="45">
        <f t="shared" si="3"/>
        <v>35236.125000000007</v>
      </c>
      <c r="E85" s="183" t="s">
        <v>2037</v>
      </c>
      <c r="F85" s="192" t="s">
        <v>2087</v>
      </c>
      <c r="G85" s="185"/>
      <c r="H85" s="185" t="s">
        <v>2088</v>
      </c>
      <c r="I85" s="112">
        <v>78466</v>
      </c>
      <c r="J85" s="112">
        <v>115519</v>
      </c>
    </row>
    <row r="86" spans="1:919" ht="13.5" customHeight="1">
      <c r="A86" s="45">
        <v>0.67</v>
      </c>
      <c r="B86" s="45">
        <v>1.84</v>
      </c>
      <c r="C86" s="45">
        <f t="shared" si="3"/>
        <v>57608.939999999995</v>
      </c>
      <c r="D86" s="45">
        <f t="shared" si="3"/>
        <v>166950.33333333334</v>
      </c>
      <c r="E86" s="183" t="s">
        <v>2043</v>
      </c>
      <c r="F86" s="192" t="s">
        <v>2089</v>
      </c>
      <c r="G86" s="185"/>
      <c r="H86" s="185" t="s">
        <v>478</v>
      </c>
      <c r="I86" s="112">
        <v>515886</v>
      </c>
      <c r="J86" s="112">
        <v>544394</v>
      </c>
    </row>
    <row r="87" spans="1:919" ht="13.5" customHeight="1">
      <c r="A87" s="45">
        <v>0.68</v>
      </c>
      <c r="B87" s="45">
        <v>1.85</v>
      </c>
      <c r="C87" s="45">
        <f t="shared" si="3"/>
        <v>1325431.415</v>
      </c>
      <c r="D87" s="45">
        <f t="shared" si="3"/>
        <v>4675445.6437499998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15593291</v>
      </c>
      <c r="J87" s="194">
        <f>IFERROR(IF(AND(J19,J58,J59)="","",SUM(J19,J58,J59)),"")</f>
        <v>20218131</v>
      </c>
    </row>
    <row r="88" spans="1:919" ht="13.5" customHeight="1">
      <c r="A88" s="45">
        <v>0.69</v>
      </c>
      <c r="B88" s="45">
        <v>1.86</v>
      </c>
      <c r="C88" s="45" t="str">
        <f t="shared" si="3"/>
        <v/>
      </c>
      <c r="D88" s="45" t="str">
        <f t="shared" si="3"/>
        <v/>
      </c>
      <c r="E88" s="186" t="s">
        <v>2092</v>
      </c>
      <c r="F88" s="193" t="s">
        <v>2093</v>
      </c>
      <c r="G88" s="185"/>
      <c r="H88" s="179" t="s">
        <v>2094</v>
      </c>
      <c r="I88" s="114"/>
      <c r="J88" s="114"/>
    </row>
    <row r="89" spans="1:919" ht="13.5" customHeight="1">
      <c r="A89" s="45">
        <v>0.7</v>
      </c>
      <c r="B89" s="45">
        <v>1.87</v>
      </c>
      <c r="C89" s="45">
        <f t="shared" si="3"/>
        <v>1364414.6624999999</v>
      </c>
      <c r="D89" s="45">
        <f t="shared" si="3"/>
        <v>4725990.99125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15593291</v>
      </c>
      <c r="J89" s="194">
        <f>IFERROR(IF(AND(J87,J88)="","",SUM(J87,J88)),"")</f>
        <v>20218131</v>
      </c>
    </row>
    <row r="90" spans="1:919" ht="13.5" customHeight="1">
      <c r="E90" s="186"/>
      <c r="F90" s="192"/>
      <c r="G90" s="185"/>
      <c r="H90" s="185"/>
      <c r="I90" s="111"/>
      <c r="J90" s="111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>
      <c r="A92" s="45">
        <v>0.73</v>
      </c>
      <c r="B92" s="45">
        <v>1.9</v>
      </c>
      <c r="C92" s="45">
        <f t="shared" si="3"/>
        <v>373934.84428571427</v>
      </c>
      <c r="D92" s="45">
        <f t="shared" si="3"/>
        <v>973253.4714285715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3585660</v>
      </c>
      <c r="J92" s="111">
        <f t="array" ref="J92">IF(AND(ISBLANK(J93:J97)),"",(SUM(J93)-SUM(J94)+SUM(J95:J97)))</f>
        <v>3585660</v>
      </c>
    </row>
    <row r="93" spans="1:919" ht="13.5" customHeight="1">
      <c r="A93" s="45">
        <v>0.74</v>
      </c>
      <c r="B93" s="45">
        <v>1.91</v>
      </c>
      <c r="C93" s="45">
        <f t="shared" si="3"/>
        <v>379057.22571428568</v>
      </c>
      <c r="D93" s="45">
        <f t="shared" si="3"/>
        <v>978375.8528571428</v>
      </c>
      <c r="E93" s="183" t="s">
        <v>1983</v>
      </c>
      <c r="F93" s="189" t="s">
        <v>2100</v>
      </c>
      <c r="G93" s="185"/>
      <c r="H93" s="185">
        <v>102</v>
      </c>
      <c r="I93" s="112">
        <v>3585660</v>
      </c>
      <c r="J93" s="112">
        <v>3585660</v>
      </c>
    </row>
    <row r="94" spans="1:919" ht="13.5" customHeight="1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3" t="s">
        <v>1985</v>
      </c>
      <c r="F94" s="189" t="s">
        <v>2101</v>
      </c>
      <c r="G94" s="185"/>
      <c r="H94" s="185">
        <v>103</v>
      </c>
      <c r="I94" s="112"/>
      <c r="J94" s="112"/>
    </row>
    <row r="95" spans="1:919" ht="13.5" customHeight="1">
      <c r="A95" s="45">
        <v>0.76</v>
      </c>
      <c r="B95" s="45">
        <v>1.93</v>
      </c>
      <c r="C95" s="45" t="str">
        <f t="shared" si="3"/>
        <v/>
      </c>
      <c r="D95" s="45" t="str">
        <f t="shared" si="3"/>
        <v/>
      </c>
      <c r="E95" s="183" t="s">
        <v>1988</v>
      </c>
      <c r="F95" s="189" t="s">
        <v>2102</v>
      </c>
      <c r="G95" s="185"/>
      <c r="H95" s="185">
        <v>104</v>
      </c>
      <c r="I95" s="112"/>
      <c r="J95" s="112"/>
    </row>
    <row r="96" spans="1:919" ht="13.5" customHeight="1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3" t="s">
        <v>1991</v>
      </c>
      <c r="F96" s="189" t="s">
        <v>2103</v>
      </c>
      <c r="G96" s="185"/>
      <c r="H96" s="185">
        <v>105</v>
      </c>
      <c r="I96" s="112"/>
      <c r="J96" s="112"/>
    </row>
    <row r="97" spans="1:10" ht="13.5" customHeight="1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3" t="s">
        <v>1994</v>
      </c>
      <c r="F97" s="189" t="s">
        <v>2104</v>
      </c>
      <c r="G97" s="185"/>
      <c r="H97" s="185">
        <v>106</v>
      </c>
      <c r="I97" s="112"/>
      <c r="J97" s="112"/>
    </row>
    <row r="98" spans="1:10" ht="13.5" customHeight="1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3" t="s">
        <v>1999</v>
      </c>
      <c r="F98" s="192" t="s">
        <v>2105</v>
      </c>
      <c r="G98" s="185"/>
      <c r="H98" s="185">
        <v>107</v>
      </c>
      <c r="I98" s="112"/>
      <c r="J98" s="112"/>
    </row>
    <row r="99" spans="1:10" ht="13.5" customHeight="1">
      <c r="A99" s="45">
        <v>0.8</v>
      </c>
      <c r="B99" s="45">
        <v>1.97</v>
      </c>
      <c r="C99" s="45">
        <f t="shared" ref="C99:D118" si="4">IF(LEN(I99)=0,"",1+ABS((I99*A99)/LEN(I99))+A99)</f>
        <v>177590.02857142859</v>
      </c>
      <c r="D99" s="45">
        <f t="shared" si="4"/>
        <v>396088.91857142857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1553897</v>
      </c>
      <c r="J99" s="111">
        <f t="array" ref="J99">IF(AND(ISBLANK(J100:J101)),"",SUM(J100:J101))</f>
        <v>1407412</v>
      </c>
    </row>
    <row r="100" spans="1:10" ht="13.5" customHeight="1">
      <c r="A100" s="45">
        <v>0.81</v>
      </c>
      <c r="B100" s="45">
        <v>1.98</v>
      </c>
      <c r="C100" s="45" t="str">
        <f t="shared" si="4"/>
        <v/>
      </c>
      <c r="D100" s="45" t="str">
        <f t="shared" si="4"/>
        <v/>
      </c>
      <c r="E100" s="183" t="s">
        <v>2107</v>
      </c>
      <c r="F100" s="189" t="s">
        <v>2108</v>
      </c>
      <c r="G100" s="185"/>
      <c r="H100" s="185">
        <v>109</v>
      </c>
      <c r="I100" s="112"/>
      <c r="J100" s="112"/>
    </row>
    <row r="101" spans="1:10" ht="13.5" customHeight="1">
      <c r="A101" s="45">
        <v>0.82</v>
      </c>
      <c r="B101" s="45">
        <v>1.99</v>
      </c>
      <c r="C101" s="45">
        <f t="shared" si="4"/>
        <v>182029.7542857143</v>
      </c>
      <c r="D101" s="45">
        <f t="shared" si="4"/>
        <v>400110.1157142857</v>
      </c>
      <c r="E101" s="183" t="s">
        <v>2109</v>
      </c>
      <c r="F101" s="189" t="s">
        <v>2110</v>
      </c>
      <c r="G101" s="185"/>
      <c r="H101" s="185">
        <v>110</v>
      </c>
      <c r="I101" s="112">
        <v>1553897</v>
      </c>
      <c r="J101" s="112">
        <v>1407412</v>
      </c>
    </row>
    <row r="102" spans="1:10" ht="13.5" customHeight="1">
      <c r="A102" s="45">
        <v>0.83</v>
      </c>
      <c r="B102" s="45">
        <v>2</v>
      </c>
      <c r="C102" s="45" t="str">
        <f t="shared" si="4"/>
        <v/>
      </c>
      <c r="D102" s="45" t="str">
        <f t="shared" si="4"/>
        <v/>
      </c>
      <c r="E102" s="183" t="s">
        <v>2012</v>
      </c>
      <c r="F102" s="192" t="s">
        <v>2111</v>
      </c>
      <c r="G102" s="185"/>
      <c r="H102" s="185">
        <v>111</v>
      </c>
      <c r="I102" s="111" t="str">
        <f t="array" ref="I102">IF(AND(ISBLANK(I103:I105)),"",SUM(I103:I105))</f>
        <v/>
      </c>
      <c r="J102" s="111" t="str">
        <f t="array" ref="J102">IF(AND(ISBLANK(J103:J105)),"",SUM(J103:J105))</f>
        <v/>
      </c>
    </row>
    <row r="103" spans="1:10" ht="13.5" customHeight="1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5.5">
      <c r="A104" s="45">
        <v>0.85</v>
      </c>
      <c r="B104" s="45">
        <v>2.02</v>
      </c>
      <c r="C104" s="45" t="str">
        <f t="shared" si="4"/>
        <v/>
      </c>
      <c r="D104" s="45" t="str">
        <f t="shared" si="4"/>
        <v/>
      </c>
      <c r="E104" s="183" t="s">
        <v>2017</v>
      </c>
      <c r="F104" s="189" t="s">
        <v>2113</v>
      </c>
      <c r="G104" s="185"/>
      <c r="H104" s="185">
        <v>113</v>
      </c>
      <c r="I104" s="112"/>
      <c r="J104" s="112"/>
    </row>
    <row r="105" spans="1:10" ht="13.5" customHeight="1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3" t="s">
        <v>2019</v>
      </c>
      <c r="F105" s="189" t="s">
        <v>2114</v>
      </c>
      <c r="G105" s="185"/>
      <c r="H105" s="185">
        <v>114</v>
      </c>
      <c r="I105" s="112"/>
      <c r="J105" s="112"/>
    </row>
    <row r="106" spans="1:10" ht="13.5" customHeight="1">
      <c r="A106" s="45">
        <v>0.87</v>
      </c>
      <c r="B106" s="45">
        <v>2.04</v>
      </c>
      <c r="C106" s="45" t="str">
        <f t="shared" si="4"/>
        <v/>
      </c>
      <c r="D106" s="45">
        <f t="shared" si="4"/>
        <v>22075.432000000001</v>
      </c>
      <c r="E106" s="183" t="s">
        <v>2024</v>
      </c>
      <c r="F106" s="192" t="s">
        <v>2115</v>
      </c>
      <c r="G106" s="185"/>
      <c r="H106" s="185">
        <v>115</v>
      </c>
      <c r="I106" s="111" t="str">
        <f t="array" ref="I106">IF(AND(ISBLANK(I107:I108)),"",SUM(I107:I108))</f>
        <v/>
      </c>
      <c r="J106" s="111">
        <f t="array" ref="J106">IF(AND(ISBLANK(J107:J108)),"",SUM(J107:J108))</f>
        <v>54099</v>
      </c>
    </row>
    <row r="107" spans="1:10" ht="13.5" customHeight="1">
      <c r="A107" s="45">
        <v>0.88</v>
      </c>
      <c r="B107" s="45">
        <v>2.0499999999999998</v>
      </c>
      <c r="C107" s="45" t="str">
        <f t="shared" si="4"/>
        <v/>
      </c>
      <c r="D107" s="45">
        <f t="shared" si="4"/>
        <v>22183.64</v>
      </c>
      <c r="E107" s="183" t="s">
        <v>2078</v>
      </c>
      <c r="F107" s="189" t="s">
        <v>2116</v>
      </c>
      <c r="G107" s="185"/>
      <c r="H107" s="185">
        <v>116</v>
      </c>
      <c r="I107" s="112"/>
      <c r="J107" s="112">
        <v>54099</v>
      </c>
    </row>
    <row r="108" spans="1:10" ht="13.5" customHeight="1">
      <c r="A108" s="45">
        <v>0.89</v>
      </c>
      <c r="B108" s="45">
        <v>2.06</v>
      </c>
      <c r="C108" s="45" t="str">
        <f t="shared" si="4"/>
        <v/>
      </c>
      <c r="D108" s="45" t="str">
        <f t="shared" si="4"/>
        <v/>
      </c>
      <c r="E108" s="183" t="s">
        <v>2079</v>
      </c>
      <c r="F108" s="189" t="s">
        <v>2117</v>
      </c>
      <c r="G108" s="185"/>
      <c r="H108" s="185">
        <v>117</v>
      </c>
      <c r="I108" s="112"/>
      <c r="J108" s="112"/>
    </row>
    <row r="109" spans="1:10" ht="13.5" customHeight="1">
      <c r="A109" s="45">
        <v>0.9</v>
      </c>
      <c r="B109" s="45">
        <v>2.0699999999999998</v>
      </c>
      <c r="C109" s="45">
        <f t="shared" si="4"/>
        <v>190920.82857142857</v>
      </c>
      <c r="D109" s="45">
        <f t="shared" si="4"/>
        <v>544808.43999999994</v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1484925</v>
      </c>
      <c r="J109" s="111">
        <f t="array" ref="J109">IF(AND(ISBLANK(J110:J111)),"",SUM(J110:J111))</f>
        <v>1842337</v>
      </c>
    </row>
    <row r="110" spans="1:10" ht="13.5" customHeight="1">
      <c r="A110" s="45">
        <v>0.91</v>
      </c>
      <c r="B110" s="45">
        <v>2.08</v>
      </c>
      <c r="C110" s="45" t="str">
        <f t="shared" si="4"/>
        <v/>
      </c>
      <c r="D110" s="45" t="str">
        <f t="shared" si="4"/>
        <v/>
      </c>
      <c r="E110" s="183" t="s">
        <v>2119</v>
      </c>
      <c r="F110" s="189" t="s">
        <v>2120</v>
      </c>
      <c r="G110" s="185"/>
      <c r="H110" s="185">
        <v>119</v>
      </c>
      <c r="I110" s="112"/>
      <c r="J110" s="112"/>
    </row>
    <row r="111" spans="1:10" ht="13.5" customHeight="1">
      <c r="A111" s="45">
        <v>0.92</v>
      </c>
      <c r="B111" s="45">
        <v>2.09</v>
      </c>
      <c r="C111" s="45">
        <f t="shared" si="4"/>
        <v>195163.49142857143</v>
      </c>
      <c r="D111" s="45">
        <f t="shared" si="4"/>
        <v>550072.27999999991</v>
      </c>
      <c r="E111" s="183" t="s">
        <v>2121</v>
      </c>
      <c r="F111" s="189" t="s">
        <v>2122</v>
      </c>
      <c r="G111" s="185"/>
      <c r="H111" s="185">
        <v>120</v>
      </c>
      <c r="I111" s="112">
        <v>1484925</v>
      </c>
      <c r="J111" s="112">
        <v>1842337</v>
      </c>
    </row>
    <row r="112" spans="1:10" ht="13.5" customHeight="1">
      <c r="A112" s="45">
        <v>0.93</v>
      </c>
      <c r="B112" s="45">
        <v>2.1</v>
      </c>
      <c r="C112" s="45">
        <f t="shared" si="4"/>
        <v>485545.89571428573</v>
      </c>
      <c r="D112" s="45">
        <f t="shared" si="4"/>
        <v>961453.3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3654632</v>
      </c>
      <c r="J112" s="194">
        <f>IFERROR(IF(AND(J92,J98,J99,J102,J106,J109)="","",SUM(J92,J98,J99,J102,J106)-SUM(J109)),"")</f>
        <v>3204834</v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>
      <c r="A114" s="45">
        <v>0.95</v>
      </c>
      <c r="B114" s="45">
        <v>2.12</v>
      </c>
      <c r="C114" s="45">
        <f t="shared" si="4"/>
        <v>495987.72142857144</v>
      </c>
      <c r="D114" s="45">
        <f t="shared" si="4"/>
        <v>970609.98857142858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3654632</v>
      </c>
      <c r="J114" s="194">
        <f>IFERROR(IF(AND(J112,J113)="","",SUM(J112,J113)),"")</f>
        <v>3204834</v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>
      <c r="A116" s="45">
        <v>0.97</v>
      </c>
      <c r="B116" s="45">
        <v>2.14</v>
      </c>
      <c r="C116" s="45">
        <f t="shared" si="4"/>
        <v>39199.184999999998</v>
      </c>
      <c r="D116" s="45">
        <f t="shared" si="4"/>
        <v>114159.65666666668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242457</v>
      </c>
      <c r="J116" s="194">
        <f>IFERROR(IF(AND(J117,J126,J127,J128)="","",SUM(J117,J126,J127,J128)),"")</f>
        <v>320065</v>
      </c>
    </row>
    <row r="117" spans="1:919" ht="13.5" customHeight="1">
      <c r="A117" s="45">
        <v>0.98</v>
      </c>
      <c r="B117" s="45">
        <v>2.15</v>
      </c>
      <c r="C117" s="45">
        <f t="shared" si="4"/>
        <v>39603.29</v>
      </c>
      <c r="D117" s="45">
        <f t="shared" si="4"/>
        <v>114693.10833333332</v>
      </c>
      <c r="E117" s="183" t="s">
        <v>1980</v>
      </c>
      <c r="F117" s="192" t="s">
        <v>2128</v>
      </c>
      <c r="G117" s="185"/>
      <c r="H117" s="185">
        <v>125</v>
      </c>
      <c r="I117" s="111">
        <f>IFERROR(IF(AND(I118,I123,I124,I125)="","",SUM(I118,I123,I124,I125)),"")</f>
        <v>242457</v>
      </c>
      <c r="J117" s="111">
        <f>IFERROR(IF(AND(J118,J123,J124,J125)="","",SUM(J118,J123,J124,J125)),"")</f>
        <v>320065</v>
      </c>
    </row>
    <row r="118" spans="1:919" ht="13.5" customHeight="1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3" t="s">
        <v>1983</v>
      </c>
      <c r="F118" s="189" t="s">
        <v>2129</v>
      </c>
      <c r="G118" s="185"/>
      <c r="H118" s="185">
        <v>126</v>
      </c>
      <c r="I118" s="112"/>
      <c r="J118" s="112"/>
    </row>
    <row r="119" spans="1:919" ht="12.75" customHeight="1">
      <c r="E119" s="37"/>
      <c r="F119" s="37"/>
      <c r="G119" s="37"/>
      <c r="H119" s="37"/>
      <c r="I119" s="37"/>
    </row>
    <row r="120" spans="1:919" s="149" customFormat="1" ht="17.25" customHeight="1">
      <c r="E120" s="147"/>
      <c r="J120" s="148" t="s">
        <v>2130</v>
      </c>
    </row>
    <row r="121" spans="1:919" ht="27.2" customHeight="1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>
        <f>IF(LEN(I123)=0,"",1+ABS((I123*A123)/LEN(I123))+A123)</f>
        <v>40815.605000000003</v>
      </c>
      <c r="D123" s="45">
        <f>IF(LEN(J123)=0,"",1+ABS((J123*B123)/LEN(J123))+B123)</f>
        <v>115760.01166666666</v>
      </c>
      <c r="E123" s="183" t="s">
        <v>1985</v>
      </c>
      <c r="F123" s="189" t="s">
        <v>2131</v>
      </c>
      <c r="G123" s="185"/>
      <c r="H123" s="185">
        <v>127</v>
      </c>
      <c r="I123" s="112">
        <v>242457</v>
      </c>
      <c r="J123" s="112">
        <v>320065</v>
      </c>
    </row>
    <row r="124" spans="1:919" ht="13.5" customHeight="1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3" t="s">
        <v>1988</v>
      </c>
      <c r="F124" s="189" t="s">
        <v>2132</v>
      </c>
      <c r="G124" s="185"/>
      <c r="H124" s="185">
        <v>128</v>
      </c>
      <c r="I124" s="112"/>
      <c r="J124" s="112"/>
    </row>
    <row r="125" spans="1:919" ht="13.5" customHeight="1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3" t="s">
        <v>1991</v>
      </c>
      <c r="F125" s="189" t="s">
        <v>2133</v>
      </c>
      <c r="G125" s="185"/>
      <c r="H125" s="185">
        <v>129</v>
      </c>
      <c r="I125" s="112"/>
      <c r="J125" s="112"/>
    </row>
    <row r="126" spans="1:919" ht="13.5" customHeight="1">
      <c r="A126" s="45">
        <v>1.04</v>
      </c>
      <c r="B126" s="45">
        <v>2.2000000000000002</v>
      </c>
      <c r="C126" s="45" t="str">
        <f t="shared" si="6"/>
        <v/>
      </c>
      <c r="D126" s="45" t="str">
        <f t="shared" si="5"/>
        <v/>
      </c>
      <c r="E126" s="183" t="s">
        <v>1999</v>
      </c>
      <c r="F126" s="192" t="s">
        <v>2134</v>
      </c>
      <c r="G126" s="185"/>
      <c r="H126" s="185">
        <v>130</v>
      </c>
      <c r="I126" s="112"/>
      <c r="J126" s="112"/>
    </row>
    <row r="127" spans="1:919" ht="13.5" customHeight="1">
      <c r="A127" s="45">
        <v>1.05</v>
      </c>
      <c r="B127" s="45">
        <v>2.21</v>
      </c>
      <c r="C127" s="45" t="str">
        <f t="shared" si="6"/>
        <v/>
      </c>
      <c r="D127" s="45" t="str">
        <f t="shared" si="5"/>
        <v/>
      </c>
      <c r="E127" s="183" t="s">
        <v>2009</v>
      </c>
      <c r="F127" s="192" t="s">
        <v>2135</v>
      </c>
      <c r="G127" s="185"/>
      <c r="H127" s="185">
        <v>131</v>
      </c>
      <c r="I127" s="112"/>
      <c r="J127" s="112"/>
    </row>
    <row r="128" spans="1:919" ht="13.5" customHeight="1">
      <c r="A128" s="45">
        <v>1.06</v>
      </c>
      <c r="B128" s="45">
        <v>2.2200000000000002</v>
      </c>
      <c r="C128" s="45" t="str">
        <f t="shared" si="6"/>
        <v/>
      </c>
      <c r="D128" s="45" t="str">
        <f t="shared" si="5"/>
        <v/>
      </c>
      <c r="E128" s="183" t="s">
        <v>2012</v>
      </c>
      <c r="F128" s="192" t="s">
        <v>2136</v>
      </c>
      <c r="G128" s="185"/>
      <c r="H128" s="185">
        <v>132</v>
      </c>
      <c r="I128" s="112"/>
      <c r="J128" s="112"/>
    </row>
    <row r="129" spans="1:10" ht="13.5" customHeight="1">
      <c r="A129" s="45">
        <v>1.07</v>
      </c>
      <c r="B129" s="45">
        <v>2.23</v>
      </c>
      <c r="C129" s="45" t="str">
        <f t="shared" si="6"/>
        <v/>
      </c>
      <c r="D129" s="45" t="str">
        <f t="shared" si="5"/>
        <v/>
      </c>
      <c r="E129" s="186" t="s">
        <v>2061</v>
      </c>
      <c r="F129" s="193" t="s">
        <v>2137</v>
      </c>
      <c r="G129" s="185"/>
      <c r="H129" s="179">
        <v>133</v>
      </c>
      <c r="I129" s="114"/>
      <c r="J129" s="114"/>
    </row>
    <row r="130" spans="1:10" ht="13.5" customHeight="1">
      <c r="A130" s="45">
        <v>1.08</v>
      </c>
      <c r="B130" s="45">
        <v>2.2400000000000002</v>
      </c>
      <c r="C130" s="45">
        <f t="shared" si="6"/>
        <v>1578989.35</v>
      </c>
      <c r="D130" s="45">
        <f t="shared" si="5"/>
        <v>4674108.2000000011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11696202</v>
      </c>
      <c r="J130" s="194">
        <f>IFERROR(IF(AND(J131,J138,J139,J140,J141,J142,J143)="","",SUM(J131,J138,J139,J140,J141,J142,J143)),"")</f>
        <v>16693232</v>
      </c>
    </row>
    <row r="131" spans="1:10" ht="13.5" customHeight="1">
      <c r="A131" s="45">
        <v>1.0900000000000001</v>
      </c>
      <c r="B131" s="45">
        <v>2.25</v>
      </c>
      <c r="C131" s="45">
        <f t="shared" si="6"/>
        <v>1562423.7587500003</v>
      </c>
      <c r="D131" s="45">
        <f t="shared" si="5"/>
        <v>4528417.65625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11467315</v>
      </c>
      <c r="J131" s="111">
        <f t="array" ref="J131">IF(AND(ISBLANK(J132:J137)),"",SUM(J132:J137))</f>
        <v>16101029</v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319880.05714285717</v>
      </c>
      <c r="D132" s="45">
        <f t="shared" si="5"/>
        <v>1342035.1685714284</v>
      </c>
      <c r="E132" s="183" t="s">
        <v>1983</v>
      </c>
      <c r="F132" s="189" t="s">
        <v>2140</v>
      </c>
      <c r="G132" s="185"/>
      <c r="H132" s="185">
        <v>136</v>
      </c>
      <c r="I132" s="112">
        <v>2035587</v>
      </c>
      <c r="J132" s="112">
        <v>4156736</v>
      </c>
    </row>
    <row r="133" spans="1:10" ht="13.5" customHeight="1">
      <c r="A133" s="45">
        <v>1.1100000000000001</v>
      </c>
      <c r="B133" s="45">
        <v>2.27</v>
      </c>
      <c r="C133" s="45">
        <f t="shared" si="6"/>
        <v>184989.16</v>
      </c>
      <c r="D133" s="45">
        <f t="shared" si="5"/>
        <v>857509.71428571432</v>
      </c>
      <c r="E133" s="183" t="s">
        <v>1985</v>
      </c>
      <c r="F133" s="189" t="s">
        <v>2141</v>
      </c>
      <c r="G133" s="185"/>
      <c r="H133" s="185">
        <v>137</v>
      </c>
      <c r="I133" s="112">
        <v>999930</v>
      </c>
      <c r="J133" s="112">
        <v>2644293</v>
      </c>
    </row>
    <row r="134" spans="1:10" ht="13.5" customHeight="1">
      <c r="A134" s="45">
        <v>1.1200000000000001</v>
      </c>
      <c r="B134" s="45">
        <v>2.2799999999999998</v>
      </c>
      <c r="C134" s="45">
        <f t="shared" si="6"/>
        <v>1348271.0800000003</v>
      </c>
      <c r="D134" s="45">
        <f t="shared" si="5"/>
        <v>3029146.1371428571</v>
      </c>
      <c r="E134" s="183" t="s">
        <v>1988</v>
      </c>
      <c r="F134" s="189" t="s">
        <v>2129</v>
      </c>
      <c r="G134" s="185"/>
      <c r="H134" s="185">
        <v>138</v>
      </c>
      <c r="I134" s="112">
        <v>8426681</v>
      </c>
      <c r="J134" s="112">
        <v>9300000</v>
      </c>
    </row>
    <row r="135" spans="1:10" ht="13.5" customHeight="1">
      <c r="A135" s="45">
        <v>1.1299999999999999</v>
      </c>
      <c r="B135" s="45">
        <v>2.29</v>
      </c>
      <c r="C135" s="45">
        <f t="shared" si="6"/>
        <v>1447.6824999999999</v>
      </c>
      <c r="D135" s="45" t="str">
        <f t="shared" si="5"/>
        <v/>
      </c>
      <c r="E135" s="183" t="s">
        <v>1991</v>
      </c>
      <c r="F135" s="189" t="s">
        <v>2131</v>
      </c>
      <c r="G135" s="185"/>
      <c r="H135" s="185">
        <v>139</v>
      </c>
      <c r="I135" s="112">
        <v>5117</v>
      </c>
      <c r="J135" s="112"/>
    </row>
    <row r="136" spans="1:10" ht="13.5" customHeight="1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3" t="s">
        <v>1994</v>
      </c>
      <c r="F136" s="189" t="s">
        <v>2132</v>
      </c>
      <c r="G136" s="185"/>
      <c r="H136" s="185">
        <v>140</v>
      </c>
      <c r="I136" s="112"/>
      <c r="J136" s="112"/>
    </row>
    <row r="137" spans="1:10" ht="13.5" customHeight="1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3" t="s">
        <v>1997</v>
      </c>
      <c r="F137" s="189" t="s">
        <v>2133</v>
      </c>
      <c r="G137" s="185"/>
      <c r="H137" s="185">
        <v>141</v>
      </c>
      <c r="I137" s="112"/>
      <c r="J137" s="112"/>
    </row>
    <row r="138" spans="1:10" ht="13.5" customHeight="1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3" t="s">
        <v>1999</v>
      </c>
      <c r="F138" s="192" t="s">
        <v>2142</v>
      </c>
      <c r="G138" s="185"/>
      <c r="H138" s="185">
        <v>142</v>
      </c>
      <c r="I138" s="112"/>
      <c r="J138" s="112"/>
    </row>
    <row r="139" spans="1:10" ht="13.5" customHeight="1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3" t="s">
        <v>2009</v>
      </c>
      <c r="F139" s="192" t="s">
        <v>2085</v>
      </c>
      <c r="G139" s="185"/>
      <c r="H139" s="185">
        <v>143</v>
      </c>
      <c r="I139" s="112"/>
      <c r="J139" s="112"/>
    </row>
    <row r="140" spans="1:10" ht="13.5" customHeight="1">
      <c r="A140" s="45">
        <v>1.18</v>
      </c>
      <c r="B140" s="45">
        <v>2.34</v>
      </c>
      <c r="C140" s="45" t="str">
        <f t="shared" si="6"/>
        <v/>
      </c>
      <c r="D140" s="45" t="str">
        <f t="shared" si="5"/>
        <v/>
      </c>
      <c r="E140" s="183" t="s">
        <v>2012</v>
      </c>
      <c r="F140" s="192" t="s">
        <v>2134</v>
      </c>
      <c r="G140" s="185"/>
      <c r="H140" s="185">
        <v>144</v>
      </c>
      <c r="I140" s="112"/>
      <c r="J140" s="112"/>
    </row>
    <row r="141" spans="1:10" ht="13.5" customHeight="1">
      <c r="A141" s="45">
        <v>1.19</v>
      </c>
      <c r="B141" s="45">
        <v>2.35</v>
      </c>
      <c r="C141" s="45" t="str">
        <f t="shared" si="6"/>
        <v/>
      </c>
      <c r="D141" s="45" t="str">
        <f t="shared" si="5"/>
        <v/>
      </c>
      <c r="E141" s="183" t="s">
        <v>2024</v>
      </c>
      <c r="F141" s="192" t="s">
        <v>2135</v>
      </c>
      <c r="G141" s="185"/>
      <c r="H141" s="185">
        <v>145</v>
      </c>
      <c r="I141" s="112"/>
      <c r="J141" s="112"/>
    </row>
    <row r="142" spans="1:10" ht="13.5" customHeight="1">
      <c r="A142" s="45">
        <v>1.2</v>
      </c>
      <c r="B142" s="45">
        <v>2.36</v>
      </c>
      <c r="C142" s="45" t="str">
        <f t="shared" si="6"/>
        <v/>
      </c>
      <c r="D142" s="45" t="str">
        <f t="shared" si="5"/>
        <v/>
      </c>
      <c r="E142" s="183" t="s">
        <v>2027</v>
      </c>
      <c r="F142" s="192" t="s">
        <v>2143</v>
      </c>
      <c r="G142" s="185"/>
      <c r="H142" s="185">
        <v>146</v>
      </c>
      <c r="I142" s="112"/>
      <c r="J142" s="112"/>
    </row>
    <row r="143" spans="1:10" ht="13.5" customHeight="1">
      <c r="A143" s="45">
        <v>1.21</v>
      </c>
      <c r="B143" s="45">
        <v>2.37</v>
      </c>
      <c r="C143" s="45">
        <f t="shared" si="6"/>
        <v>46161.088333333333</v>
      </c>
      <c r="D143" s="45">
        <f t="shared" si="5"/>
        <v>233923.55500000002</v>
      </c>
      <c r="E143" s="183" t="s">
        <v>2029</v>
      </c>
      <c r="F143" s="192" t="s">
        <v>2136</v>
      </c>
      <c r="G143" s="185"/>
      <c r="H143" s="185">
        <v>147</v>
      </c>
      <c r="I143" s="112">
        <v>228887</v>
      </c>
      <c r="J143" s="112">
        <v>592203</v>
      </c>
    </row>
    <row r="144" spans="1:10" ht="13.5" customHeight="1">
      <c r="A144" s="45">
        <v>1.22</v>
      </c>
      <c r="B144" s="45">
        <v>2.38</v>
      </c>
      <c r="C144" s="45">
        <f t="shared" si="6"/>
        <v>1820647.7175</v>
      </c>
      <c r="D144" s="45">
        <f t="shared" si="5"/>
        <v>5061459.2374999998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11938659</v>
      </c>
      <c r="J144" s="194">
        <f>IFERROR(IF(AND(J116,J129,J130)="","",SUM(J116,J129,J130)),"")</f>
        <v>17013297</v>
      </c>
    </row>
    <row r="145" spans="1:919" ht="13.5" customHeight="1">
      <c r="A145" s="45">
        <v>1.23</v>
      </c>
      <c r="B145" s="45">
        <v>2.39</v>
      </c>
      <c r="C145" s="45">
        <f t="shared" si="6"/>
        <v>2397470.7212499999</v>
      </c>
      <c r="D145" s="45">
        <f t="shared" si="5"/>
        <v>6040170.0262500001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15593291</v>
      </c>
      <c r="J145" s="194">
        <f>IFERROR(IF(AND(J114,J144)="","",SUM(J114,J144)),"")</f>
        <v>20218131</v>
      </c>
    </row>
    <row r="146" spans="1:919" ht="13.5" customHeight="1">
      <c r="A146" s="45">
        <v>1.24</v>
      </c>
      <c r="B146" s="45">
        <v>2.4</v>
      </c>
      <c r="C146" s="45" t="str">
        <f t="shared" si="6"/>
        <v/>
      </c>
      <c r="D146" s="45" t="str">
        <f t="shared" si="5"/>
        <v/>
      </c>
      <c r="E146" s="186" t="s">
        <v>2146</v>
      </c>
      <c r="F146" s="193" t="s">
        <v>2093</v>
      </c>
      <c r="G146" s="185"/>
      <c r="H146" s="179">
        <v>150</v>
      </c>
      <c r="I146" s="114"/>
      <c r="J146" s="114"/>
    </row>
    <row r="147" spans="1:919" ht="13.5" customHeight="1">
      <c r="A147" s="45">
        <v>1.25</v>
      </c>
      <c r="B147" s="45">
        <v>2.41</v>
      </c>
      <c r="C147" s="45">
        <f t="shared" si="6"/>
        <v>2436453.96875</v>
      </c>
      <c r="D147" s="45">
        <f t="shared" si="5"/>
        <v>6090715.3737500003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15593291</v>
      </c>
      <c r="J147" s="194">
        <f>IFERROR(IF(AND(J145,J146)="","",SUM(J145,J146)),"")</f>
        <v>20218131</v>
      </c>
    </row>
    <row r="148" spans="1:919">
      <c r="C148" s="45">
        <f>IF(ISERROR(ABS(LOG(ABS(SUM(C19:C147)),EXP(3)))),"",ABS(LOG(ABS(SUM(C19:C147)),EXP(3))))</f>
        <v>5.5943018820730757</v>
      </c>
      <c r="D148" s="45">
        <f>IF(ISERROR(ABS(LOG(ABS(SUM(D19:D147)),EXP(3)))),"",ABS(LOG(ABS(SUM(D19:D147)),EXP(3))))</f>
        <v>5.9668366537818613</v>
      </c>
    </row>
    <row r="149" spans="1:919" s="146" customFormat="1" ht="12.7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7308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8186</v>
      </c>
      <c r="E149" s="156"/>
      <c r="F149" s="115"/>
      <c r="G149" s="157"/>
      <c r="H149" s="115"/>
      <c r="I149" s="195"/>
      <c r="J149" s="158"/>
    </row>
    <row r="150" spans="1:919" s="51" customFormat="1" ht="12.7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>
      <c r="A151" s="49"/>
      <c r="B151" s="49"/>
      <c r="C151" s="49"/>
      <c r="D151" s="49"/>
      <c r="E151" s="302" t="str">
        <f>OP!C45</f>
        <v>Mostar, 21.07.2025.</v>
      </c>
      <c r="F151" s="302"/>
      <c r="G151" s="159"/>
      <c r="H151" s="115"/>
      <c r="I151" s="160"/>
      <c r="J151" s="275" t="str">
        <f>OP!AJ45</f>
        <v>Damir Bule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40"/>
    </row>
    <row r="155" spans="1:919" s="150" customFormat="1" ht="12.75">
      <c r="E155" s="147"/>
      <c r="I155" s="145"/>
      <c r="J155" s="148" t="s">
        <v>2152</v>
      </c>
    </row>
    <row r="156" spans="1:919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 xr:uid="{00000000-0002-0000-0300-000000000000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0">
    <tabColor rgb="FF0F932E"/>
  </sheetPr>
  <dimension ref="A1:AII190"/>
  <sheetViews>
    <sheetView showGridLines="0" view="pageLayout" topLeftCell="E127" zoomScaleNormal="100" workbookViewId="0">
      <selection activeCell="J145" sqref="J145"/>
    </sheetView>
  </sheetViews>
  <sheetFormatPr defaultColWidth="7.42578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>
      <c r="A1" s="49"/>
      <c r="B1" s="49"/>
      <c r="C1" s="49"/>
      <c r="D1" s="49"/>
      <c r="E1" s="303" t="str">
        <f>BS!E1</f>
        <v>UNIS TELEKOMUNIKACIJE d.d.</v>
      </c>
      <c r="F1" s="303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>
      <c r="A3" s="49"/>
      <c r="B3" s="49"/>
      <c r="C3" s="49"/>
      <c r="D3" s="49"/>
      <c r="E3" s="304" t="str">
        <f>BS!E3</f>
        <v>Mostar, Dr.Ante Starčevića 50</v>
      </c>
      <c r="F3" s="304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304" t="str">
        <f>BS!E5</f>
        <v>26.30 Proizvodnja komunikacijske opreme</v>
      </c>
      <c r="F5" s="304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304" t="str">
        <f>BS!E7</f>
        <v>4227000220000</v>
      </c>
      <c r="F7" s="304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>
      <c r="A9" s="118"/>
      <c r="B9" s="118"/>
      <c r="C9" s="118"/>
      <c r="D9" s="118"/>
      <c r="E9" s="304" t="str">
        <f>BS!E9</f>
        <v>1-815</v>
      </c>
      <c r="F9" s="304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304"/>
      <c r="F11" s="304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>
      <c r="E12" s="305" t="s">
        <v>2153</v>
      </c>
      <c r="F12" s="305"/>
      <c r="G12" s="305"/>
      <c r="H12" s="305"/>
      <c r="I12" s="305"/>
      <c r="J12" s="305"/>
    </row>
    <row r="13" spans="1:919" ht="15.75">
      <c r="E13" s="305" t="s">
        <v>2154</v>
      </c>
      <c r="F13" s="305"/>
      <c r="G13" s="305"/>
      <c r="H13" s="305"/>
      <c r="I13" s="305"/>
      <c r="J13" s="305"/>
    </row>
    <row r="14" spans="1:919" ht="15.75">
      <c r="E14" s="306" t="s">
        <v>2601</v>
      </c>
      <c r="F14" s="306"/>
      <c r="G14" s="306"/>
      <c r="H14" s="306"/>
      <c r="I14" s="306"/>
      <c r="J14" s="306"/>
    </row>
    <row r="15" spans="1:919">
      <c r="E15" s="47"/>
      <c r="F15" s="48"/>
      <c r="G15" s="48"/>
      <c r="H15" s="48"/>
      <c r="J15" s="152" t="s">
        <v>1973</v>
      </c>
    </row>
    <row r="16" spans="1:919" ht="33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2602</v>
      </c>
      <c r="J16" s="196" t="s">
        <v>2603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7"/>
      <c r="F18" s="184" t="s">
        <v>2155</v>
      </c>
      <c r="G18" s="188"/>
      <c r="H18" s="185"/>
      <c r="I18" s="111"/>
      <c r="J18" s="111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7810.4271428571428</v>
      </c>
      <c r="D19" s="45">
        <f>IF(LEN(J19)=0,"",1+ABS((J19*B19)/LEN(J19))+B19)</f>
        <v>1861279.0042857144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5466592</v>
      </c>
      <c r="J19" s="194">
        <f>IFERROR(IF(AND(J20,J24,J28)="","",SUM(J20,J24,J28)),"")</f>
        <v>8515644</v>
      </c>
    </row>
    <row r="20" spans="1:919" ht="14.25" customHeight="1">
      <c r="A20" s="45">
        <v>0.02</v>
      </c>
      <c r="B20" s="45">
        <v>1.54</v>
      </c>
      <c r="C20" s="45">
        <f t="shared" ref="C20:D34" si="0">IF(LEN(I20)=0,"",1+ABS((I20*A20)/LEN(I20))+A20)</f>
        <v>5394.6800000000012</v>
      </c>
      <c r="D20" s="45">
        <f t="shared" si="0"/>
        <v>654211.4800000001</v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1887781</v>
      </c>
      <c r="J20" s="111">
        <f t="array" ref="J20">IF(AND(ISBLANK(J21:J23)),"",SUM(J21:J23))</f>
        <v>2973677</v>
      </c>
    </row>
    <row r="21" spans="1:919" s="37" customFormat="1" ht="14.25" customHeight="1">
      <c r="A21" s="45">
        <v>0.03</v>
      </c>
      <c r="B21" s="45">
        <v>1.55</v>
      </c>
      <c r="C21" s="45" t="str">
        <f t="shared" si="0"/>
        <v/>
      </c>
      <c r="D21" s="45" t="str">
        <f t="shared" si="0"/>
        <v/>
      </c>
      <c r="E21" s="197" t="s">
        <v>1983</v>
      </c>
      <c r="F21" s="201" t="s">
        <v>2158</v>
      </c>
      <c r="G21" s="188"/>
      <c r="H21" s="185">
        <v>203</v>
      </c>
      <c r="I21" s="112"/>
      <c r="J21" s="112"/>
    </row>
    <row r="22" spans="1:919" s="37" customFormat="1" ht="14.25" customHeight="1">
      <c r="A22" s="45">
        <v>0.04</v>
      </c>
      <c r="B22" s="45">
        <v>1.56</v>
      </c>
      <c r="C22" s="45">
        <f t="shared" si="0"/>
        <v>1434.5666666666666</v>
      </c>
      <c r="D22" s="45">
        <f t="shared" si="0"/>
        <v>198315.74000000002</v>
      </c>
      <c r="E22" s="197" t="s">
        <v>1985</v>
      </c>
      <c r="F22" s="201" t="s">
        <v>2159</v>
      </c>
      <c r="G22" s="188"/>
      <c r="H22" s="185">
        <v>204</v>
      </c>
      <c r="I22" s="112">
        <v>215029</v>
      </c>
      <c r="J22" s="112">
        <v>762743</v>
      </c>
    </row>
    <row r="23" spans="1:919" s="37" customFormat="1" ht="14.25" customHeight="1">
      <c r="A23" s="45">
        <v>0.06</v>
      </c>
      <c r="B23" s="45">
        <v>1.57</v>
      </c>
      <c r="C23" s="45">
        <f t="shared" si="0"/>
        <v>14338.934285714284</v>
      </c>
      <c r="D23" s="45">
        <f t="shared" si="0"/>
        <v>495883.48142857151</v>
      </c>
      <c r="E23" s="197" t="s">
        <v>1988</v>
      </c>
      <c r="F23" s="201" t="s">
        <v>2160</v>
      </c>
      <c r="G23" s="188"/>
      <c r="H23" s="185">
        <v>205</v>
      </c>
      <c r="I23" s="112">
        <v>1672752</v>
      </c>
      <c r="J23" s="112">
        <v>2210934</v>
      </c>
    </row>
    <row r="24" spans="1:919" s="37" customFormat="1" ht="14.25" customHeight="1">
      <c r="A24" s="45">
        <v>7.0000000000000007E-2</v>
      </c>
      <c r="B24" s="45">
        <v>1.58</v>
      </c>
      <c r="C24" s="45">
        <f t="shared" si="0"/>
        <v>35135.950000000004</v>
      </c>
      <c r="D24" s="45">
        <f t="shared" si="0"/>
        <v>1237981.5600000003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3513488</v>
      </c>
      <c r="J24" s="111">
        <f t="array" ref="J24">IF(AND(ISBLANK(J25:J27)),"",SUM(J25:J27))</f>
        <v>5484717</v>
      </c>
    </row>
    <row r="25" spans="1:919" s="37" customFormat="1" ht="14.25" customHeight="1">
      <c r="A25" s="45">
        <v>0.08</v>
      </c>
      <c r="B25" s="45">
        <v>1.59</v>
      </c>
      <c r="C25" s="45" t="str">
        <f t="shared" si="0"/>
        <v/>
      </c>
      <c r="D25" s="45" t="str">
        <f t="shared" si="0"/>
        <v/>
      </c>
      <c r="E25" s="197" t="s">
        <v>2002</v>
      </c>
      <c r="F25" s="201" t="s">
        <v>2158</v>
      </c>
      <c r="G25" s="188"/>
      <c r="H25" s="185">
        <v>207</v>
      </c>
      <c r="I25" s="112"/>
      <c r="J25" s="112"/>
    </row>
    <row r="26" spans="1:919" s="37" customFormat="1" ht="14.25" customHeight="1">
      <c r="A26" s="45">
        <v>0.09</v>
      </c>
      <c r="B26" s="45">
        <v>1.6</v>
      </c>
      <c r="C26" s="45">
        <f t="shared" si="0"/>
        <v>44488.79714285714</v>
      </c>
      <c r="D26" s="45">
        <f t="shared" si="0"/>
        <v>1253000.7714285718</v>
      </c>
      <c r="E26" s="197" t="s">
        <v>2004</v>
      </c>
      <c r="F26" s="201" t="s">
        <v>2159</v>
      </c>
      <c r="G26" s="188"/>
      <c r="H26" s="185">
        <v>208</v>
      </c>
      <c r="I26" s="112">
        <v>3460155</v>
      </c>
      <c r="J26" s="112">
        <v>5481867</v>
      </c>
    </row>
    <row r="27" spans="1:919" s="37" customFormat="1" ht="14.25" customHeight="1">
      <c r="A27" s="45">
        <v>0.1</v>
      </c>
      <c r="B27" s="45">
        <v>1.61</v>
      </c>
      <c r="C27" s="45">
        <f t="shared" si="0"/>
        <v>1067.76</v>
      </c>
      <c r="D27" s="45">
        <f t="shared" si="0"/>
        <v>1149.7349999999999</v>
      </c>
      <c r="E27" s="197" t="s">
        <v>2005</v>
      </c>
      <c r="F27" s="201" t="s">
        <v>2160</v>
      </c>
      <c r="G27" s="188"/>
      <c r="H27" s="185">
        <v>209</v>
      </c>
      <c r="I27" s="112">
        <v>53333</v>
      </c>
      <c r="J27" s="112">
        <v>2850</v>
      </c>
    </row>
    <row r="28" spans="1:919" s="37" customFormat="1" ht="14.25" customHeight="1">
      <c r="A28" s="45">
        <v>0.11</v>
      </c>
      <c r="B28" s="45">
        <v>1.62</v>
      </c>
      <c r="C28" s="45">
        <f t="shared" si="0"/>
        <v>1438.2159999999999</v>
      </c>
      <c r="D28" s="45">
        <f t="shared" si="0"/>
        <v>18551.62</v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65323</v>
      </c>
      <c r="J28" s="111">
        <f t="array" ref="J28">IF(AND(ISBLANK(J29:J31)),"",SUM(J29:J31))</f>
        <v>57250</v>
      </c>
    </row>
    <row r="29" spans="1:919" s="37" customFormat="1" ht="14.25" customHeight="1">
      <c r="A29" s="45">
        <v>0.12</v>
      </c>
      <c r="B29" s="45">
        <v>1.63</v>
      </c>
      <c r="C29" s="45">
        <f t="shared" si="0"/>
        <v>1568.8719999999998</v>
      </c>
      <c r="D29" s="45">
        <f t="shared" si="0"/>
        <v>18666.13</v>
      </c>
      <c r="E29" s="197" t="s">
        <v>2107</v>
      </c>
      <c r="F29" s="201" t="s">
        <v>2158</v>
      </c>
      <c r="G29" s="188"/>
      <c r="H29" s="185">
        <v>211</v>
      </c>
      <c r="I29" s="112">
        <v>65323</v>
      </c>
      <c r="J29" s="112">
        <v>57250</v>
      </c>
    </row>
    <row r="30" spans="1:919" s="37" customFormat="1" ht="14.25" customHeight="1">
      <c r="A30" s="45">
        <v>0.13</v>
      </c>
      <c r="B30" s="45">
        <v>1.64</v>
      </c>
      <c r="C30" s="45" t="str">
        <f t="shared" si="0"/>
        <v/>
      </c>
      <c r="D30" s="45" t="str">
        <f t="shared" si="0"/>
        <v/>
      </c>
      <c r="E30" s="197" t="s">
        <v>2109</v>
      </c>
      <c r="F30" s="201" t="s">
        <v>2159</v>
      </c>
      <c r="G30" s="188"/>
      <c r="H30" s="185">
        <v>212</v>
      </c>
      <c r="I30" s="112"/>
      <c r="J30" s="112"/>
    </row>
    <row r="31" spans="1:919" s="37" customFormat="1" ht="14.25" customHeight="1">
      <c r="A31" s="45">
        <v>0.15</v>
      </c>
      <c r="B31" s="45">
        <v>1.65</v>
      </c>
      <c r="C31" s="45" t="str">
        <f t="shared" si="0"/>
        <v/>
      </c>
      <c r="D31" s="45" t="str">
        <f t="shared" si="0"/>
        <v/>
      </c>
      <c r="E31" s="197" t="s">
        <v>2163</v>
      </c>
      <c r="F31" s="201" t="s">
        <v>2160</v>
      </c>
      <c r="G31" s="188"/>
      <c r="H31" s="185">
        <v>213</v>
      </c>
      <c r="I31" s="112"/>
      <c r="J31" s="112"/>
    </row>
    <row r="32" spans="1:919" s="37" customFormat="1" ht="14.25" customHeight="1">
      <c r="A32" s="45">
        <v>0.16</v>
      </c>
      <c r="B32" s="45">
        <v>1.66</v>
      </c>
      <c r="C32" s="45">
        <f t="shared" si="0"/>
        <v>1564.5520000000001</v>
      </c>
      <c r="D32" s="45">
        <f t="shared" si="0"/>
        <v>3810.7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48856</v>
      </c>
      <c r="J32" s="194">
        <f>IFERROR(IF(AND(J33,J54,J65,J66,J67,J68,J69,J74,J75,J79)="","",SUM(J33,J54,J65,J66,J67,J68,J69,J74,J75,J79)),"")</f>
        <v>9176</v>
      </c>
    </row>
    <row r="33" spans="1:919" s="37" customFormat="1" ht="14.25" customHeight="1">
      <c r="A33" s="45">
        <v>0.17</v>
      </c>
      <c r="B33" s="45">
        <v>1.67</v>
      </c>
      <c r="C33" s="45">
        <f t="shared" si="0"/>
        <v>231.39250000000001</v>
      </c>
      <c r="D33" s="45" t="str">
        <f t="shared" si="0"/>
        <v/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5417</v>
      </c>
      <c r="J33" s="111" t="str">
        <f>IFERROR(IF(AND(J34,J41,J42,J43,J44,J45,J46,J47,J48,J49,J50,J51,J52,J53)="","",SUM(J34,J41,J42,J43,J44,J45,J46,J47,J48,J49,J50,J51,J52,J53)),"")</f>
        <v/>
      </c>
    </row>
    <row r="34" spans="1:919" s="37" customFormat="1" ht="14.25" customHeight="1">
      <c r="A34" s="45">
        <v>0.18</v>
      </c>
      <c r="B34" s="45">
        <v>1.68</v>
      </c>
      <c r="C34" s="45">
        <f t="shared" si="0"/>
        <v>244.94499999999999</v>
      </c>
      <c r="D34" s="45" t="str">
        <f t="shared" si="0"/>
        <v/>
      </c>
      <c r="E34" s="197" t="s">
        <v>1983</v>
      </c>
      <c r="F34" s="189" t="s">
        <v>2166</v>
      </c>
      <c r="G34" s="188"/>
      <c r="H34" s="185">
        <v>216</v>
      </c>
      <c r="I34" s="112">
        <v>5417</v>
      </c>
      <c r="J34" s="112"/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6" customFormat="1" ht="17.25" customHeight="1">
      <c r="E38" s="147"/>
      <c r="J38" s="148" t="s">
        <v>2167</v>
      </c>
    </row>
    <row r="39" spans="1:919" ht="33" customHeight="1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01.06.do 30.06.
tekuće godine</v>
      </c>
      <c r="J39" s="196" t="str">
        <f>J16</f>
        <v>Od 01.06. do 30.06.
prethodne godine</v>
      </c>
    </row>
    <row r="40" spans="1:919" s="51" customFormat="1" ht="12.75" customHeight="1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 t="str">
        <f>IF(LEN(I41)=0,"",1+ABS((I41*A41)/LEN(I41))+A41)</f>
        <v/>
      </c>
      <c r="D41" s="45" t="str">
        <f>IF(LEN(J41)=0,"",1+ABS((J41*B41)/LEN(J41))+B41)</f>
        <v/>
      </c>
      <c r="E41" s="197" t="s">
        <v>1985</v>
      </c>
      <c r="F41" s="189" t="s">
        <v>2168</v>
      </c>
      <c r="G41" s="188"/>
      <c r="H41" s="185">
        <v>217</v>
      </c>
      <c r="I41" s="112"/>
      <c r="J41" s="112"/>
    </row>
    <row r="42" spans="1:919" s="37" customFormat="1" ht="24" customHeight="1">
      <c r="A42" s="45">
        <v>0.2</v>
      </c>
      <c r="B42" s="45">
        <v>1.7</v>
      </c>
      <c r="C42" s="45" t="str">
        <f t="shared" ref="C42:D69" si="1">IF(LEN(I42)=0,"",1+ABS((I42*A42)/LEN(I42))+A42)</f>
        <v/>
      </c>
      <c r="D42" s="45" t="str">
        <f t="shared" si="1"/>
        <v/>
      </c>
      <c r="E42" s="202" t="s">
        <v>1988</v>
      </c>
      <c r="F42" s="203" t="s">
        <v>2169</v>
      </c>
      <c r="G42" s="204"/>
      <c r="H42" s="205">
        <v>218</v>
      </c>
      <c r="I42" s="112"/>
      <c r="J42" s="112"/>
    </row>
    <row r="43" spans="1:919" s="37" customFormat="1" ht="14.25" customHeight="1">
      <c r="A43" s="45">
        <v>0.21</v>
      </c>
      <c r="B43" s="45">
        <v>1.71</v>
      </c>
      <c r="C43" s="45" t="str">
        <f t="shared" si="1"/>
        <v/>
      </c>
      <c r="D43" s="45" t="str">
        <f t="shared" si="1"/>
        <v/>
      </c>
      <c r="E43" s="202" t="s">
        <v>1991</v>
      </c>
      <c r="F43" s="203" t="s">
        <v>2170</v>
      </c>
      <c r="G43" s="204"/>
      <c r="H43" s="185">
        <v>219</v>
      </c>
      <c r="I43" s="112"/>
      <c r="J43" s="112"/>
    </row>
    <row r="44" spans="1:919" s="37" customFormat="1" ht="14.25" customHeight="1">
      <c r="A44" s="45">
        <v>0.22</v>
      </c>
      <c r="B44" s="45">
        <v>1.72</v>
      </c>
      <c r="C44" s="45" t="str">
        <f t="shared" si="1"/>
        <v/>
      </c>
      <c r="D44" s="45" t="str">
        <f t="shared" si="1"/>
        <v/>
      </c>
      <c r="E44" s="202" t="s">
        <v>1994</v>
      </c>
      <c r="F44" s="203" t="s">
        <v>2171</v>
      </c>
      <c r="G44" s="204"/>
      <c r="H44" s="205">
        <v>220</v>
      </c>
      <c r="I44" s="112"/>
      <c r="J44" s="112"/>
    </row>
    <row r="45" spans="1:919" s="37" customFormat="1" ht="24" customHeight="1">
      <c r="A45" s="45">
        <v>0.23</v>
      </c>
      <c r="B45" s="45">
        <v>1.73</v>
      </c>
      <c r="C45" s="45" t="str">
        <f t="shared" si="1"/>
        <v/>
      </c>
      <c r="D45" s="45" t="str">
        <f t="shared" si="1"/>
        <v/>
      </c>
      <c r="E45" s="202" t="s">
        <v>1997</v>
      </c>
      <c r="F45" s="203" t="s">
        <v>2172</v>
      </c>
      <c r="G45" s="204"/>
      <c r="H45" s="185">
        <v>221</v>
      </c>
      <c r="I45" s="112"/>
      <c r="J45" s="112"/>
    </row>
    <row r="46" spans="1:919" s="37" customFormat="1" ht="14.25" customHeight="1">
      <c r="A46" s="45">
        <v>0.24</v>
      </c>
      <c r="B46" s="45">
        <v>1.74</v>
      </c>
      <c r="C46" s="45" t="str">
        <f t="shared" si="1"/>
        <v/>
      </c>
      <c r="D46" s="45" t="str">
        <f t="shared" si="1"/>
        <v/>
      </c>
      <c r="E46" s="202" t="s">
        <v>2173</v>
      </c>
      <c r="F46" s="203" t="s">
        <v>2174</v>
      </c>
      <c r="G46" s="204"/>
      <c r="H46" s="205">
        <v>222</v>
      </c>
      <c r="I46" s="112"/>
      <c r="J46" s="112"/>
    </row>
    <row r="47" spans="1:919" s="37" customFormat="1" ht="24" customHeight="1">
      <c r="A47" s="45">
        <v>0.25</v>
      </c>
      <c r="B47" s="45">
        <v>1.75</v>
      </c>
      <c r="C47" s="45" t="str">
        <f t="shared" si="1"/>
        <v/>
      </c>
      <c r="D47" s="45" t="str">
        <f t="shared" si="1"/>
        <v/>
      </c>
      <c r="E47" s="202" t="s">
        <v>2175</v>
      </c>
      <c r="F47" s="203" t="s">
        <v>2176</v>
      </c>
      <c r="G47" s="204"/>
      <c r="H47" s="185">
        <v>223</v>
      </c>
      <c r="I47" s="112"/>
      <c r="J47" s="112"/>
    </row>
    <row r="48" spans="1:919" s="37" customFormat="1" ht="14.25" customHeight="1">
      <c r="A48" s="45">
        <v>0.26</v>
      </c>
      <c r="B48" s="45">
        <v>1.76</v>
      </c>
      <c r="C48" s="45" t="str">
        <f t="shared" si="1"/>
        <v/>
      </c>
      <c r="D48" s="45" t="str">
        <f t="shared" si="1"/>
        <v/>
      </c>
      <c r="E48" s="202" t="s">
        <v>2177</v>
      </c>
      <c r="F48" s="203" t="s">
        <v>2178</v>
      </c>
      <c r="G48" s="204"/>
      <c r="H48" s="205">
        <v>224</v>
      </c>
      <c r="I48" s="112"/>
      <c r="J48" s="112"/>
    </row>
    <row r="49" spans="1:10" s="37" customFormat="1" ht="14.25" customHeight="1">
      <c r="A49" s="45">
        <v>0.27</v>
      </c>
      <c r="B49" s="45">
        <v>1.77</v>
      </c>
      <c r="C49" s="45" t="str">
        <f t="shared" si="1"/>
        <v/>
      </c>
      <c r="D49" s="45" t="str">
        <f t="shared" si="1"/>
        <v/>
      </c>
      <c r="E49" s="202" t="s">
        <v>2179</v>
      </c>
      <c r="F49" s="203" t="s">
        <v>2180</v>
      </c>
      <c r="G49" s="204"/>
      <c r="H49" s="185">
        <v>225</v>
      </c>
      <c r="I49" s="112"/>
      <c r="J49" s="112"/>
    </row>
    <row r="50" spans="1:10" s="37" customFormat="1" ht="14.25" customHeight="1">
      <c r="A50" s="45">
        <v>0.28000000000000003</v>
      </c>
      <c r="B50" s="45">
        <v>1.78</v>
      </c>
      <c r="C50" s="45" t="str">
        <f t="shared" si="1"/>
        <v/>
      </c>
      <c r="D50" s="45" t="str">
        <f t="shared" si="1"/>
        <v/>
      </c>
      <c r="E50" s="202" t="s">
        <v>2181</v>
      </c>
      <c r="F50" s="203" t="s">
        <v>2182</v>
      </c>
      <c r="G50" s="204"/>
      <c r="H50" s="205">
        <v>226</v>
      </c>
      <c r="I50" s="112"/>
      <c r="J50" s="112"/>
    </row>
    <row r="51" spans="1:10" s="37" customFormat="1" ht="24" customHeight="1">
      <c r="A51" s="45">
        <v>0.28999999999999998</v>
      </c>
      <c r="B51" s="45">
        <v>1.79</v>
      </c>
      <c r="C51" s="45" t="str">
        <f t="shared" si="1"/>
        <v/>
      </c>
      <c r="D51" s="45" t="str">
        <f t="shared" si="1"/>
        <v/>
      </c>
      <c r="E51" s="202" t="s">
        <v>2183</v>
      </c>
      <c r="F51" s="203" t="s">
        <v>2184</v>
      </c>
      <c r="G51" s="204"/>
      <c r="H51" s="185">
        <v>227</v>
      </c>
      <c r="I51" s="112"/>
      <c r="J51" s="112"/>
    </row>
    <row r="52" spans="1:10" s="37" customFormat="1" ht="14.25" customHeight="1">
      <c r="A52" s="45">
        <v>0.3</v>
      </c>
      <c r="B52" s="45">
        <v>1.8</v>
      </c>
      <c r="C52" s="45" t="str">
        <f t="shared" si="1"/>
        <v/>
      </c>
      <c r="D52" s="45" t="str">
        <f t="shared" si="1"/>
        <v/>
      </c>
      <c r="E52" s="202" t="s">
        <v>2185</v>
      </c>
      <c r="F52" s="203" t="s">
        <v>2186</v>
      </c>
      <c r="G52" s="204"/>
      <c r="H52" s="205">
        <v>228</v>
      </c>
      <c r="I52" s="112"/>
      <c r="J52" s="112"/>
    </row>
    <row r="53" spans="1:10" s="37" customFormat="1" ht="24" customHeight="1">
      <c r="A53" s="45">
        <v>0.31</v>
      </c>
      <c r="B53" s="45">
        <v>1.81</v>
      </c>
      <c r="C53" s="45" t="str">
        <f t="shared" si="1"/>
        <v/>
      </c>
      <c r="D53" s="45" t="str">
        <f t="shared" si="1"/>
        <v/>
      </c>
      <c r="E53" s="202" t="s">
        <v>2187</v>
      </c>
      <c r="F53" s="203" t="s">
        <v>2188</v>
      </c>
      <c r="G53" s="204"/>
      <c r="H53" s="185">
        <v>229</v>
      </c>
      <c r="I53" s="112"/>
      <c r="J53" s="112"/>
    </row>
    <row r="54" spans="1:10" s="37" customFormat="1" ht="14.25" customHeight="1">
      <c r="A54" s="45">
        <v>0.32</v>
      </c>
      <c r="B54" s="45">
        <v>1.82</v>
      </c>
      <c r="C54" s="45" t="str">
        <f t="shared" si="1"/>
        <v/>
      </c>
      <c r="D54" s="45" t="str">
        <f t="shared" si="1"/>
        <v/>
      </c>
      <c r="E54" s="202" t="s">
        <v>1999</v>
      </c>
      <c r="F54" s="204" t="s">
        <v>2189</v>
      </c>
      <c r="G54" s="204"/>
      <c r="H54" s="205">
        <v>230</v>
      </c>
      <c r="I54" s="111" t="str">
        <f t="array" ref="I54">IF(AND(ISBLANK(I55:I64)),"",SUM(I55:I64))</f>
        <v/>
      </c>
      <c r="J54" s="111" t="str">
        <f t="array" ref="J54">IF(AND(ISBLANK(J55:J64)),"",SUM(J55:J64))</f>
        <v/>
      </c>
    </row>
    <row r="55" spans="1:10" s="37" customFormat="1" ht="24" customHeight="1">
      <c r="A55" s="45">
        <v>0.33</v>
      </c>
      <c r="B55" s="45">
        <v>1.83</v>
      </c>
      <c r="C55" s="45" t="str">
        <f t="shared" si="1"/>
        <v/>
      </c>
      <c r="D55" s="45" t="str">
        <f t="shared" si="1"/>
        <v/>
      </c>
      <c r="E55" s="202" t="s">
        <v>2002</v>
      </c>
      <c r="F55" s="203" t="s">
        <v>2190</v>
      </c>
      <c r="G55" s="204"/>
      <c r="H55" s="185">
        <v>231</v>
      </c>
      <c r="I55" s="112"/>
      <c r="J55" s="112"/>
    </row>
    <row r="56" spans="1:10" s="37" customFormat="1" ht="24" customHeight="1">
      <c r="A56" s="45">
        <v>0.34</v>
      </c>
      <c r="B56" s="45">
        <v>1.84</v>
      </c>
      <c r="C56" s="45" t="str">
        <f t="shared" si="1"/>
        <v/>
      </c>
      <c r="D56" s="45" t="str">
        <f t="shared" si="1"/>
        <v/>
      </c>
      <c r="E56" s="202" t="s">
        <v>2004</v>
      </c>
      <c r="F56" s="203" t="s">
        <v>2191</v>
      </c>
      <c r="G56" s="204"/>
      <c r="H56" s="205">
        <v>232</v>
      </c>
      <c r="I56" s="112"/>
      <c r="J56" s="112"/>
    </row>
    <row r="57" spans="1:10" s="37" customFormat="1" ht="14.25" customHeight="1">
      <c r="A57" s="45">
        <v>0.35</v>
      </c>
      <c r="B57" s="45">
        <v>1.85</v>
      </c>
      <c r="C57" s="45" t="str">
        <f t="shared" si="1"/>
        <v/>
      </c>
      <c r="D57" s="45" t="str">
        <f t="shared" si="1"/>
        <v/>
      </c>
      <c r="E57" s="202" t="s">
        <v>2005</v>
      </c>
      <c r="F57" s="203" t="s">
        <v>2192</v>
      </c>
      <c r="G57" s="204"/>
      <c r="H57" s="185">
        <v>233</v>
      </c>
      <c r="I57" s="112"/>
      <c r="J57" s="112"/>
    </row>
    <row r="58" spans="1:10" s="37" customFormat="1" ht="24" customHeight="1">
      <c r="A58" s="45">
        <v>0.36</v>
      </c>
      <c r="B58" s="45">
        <v>1.86</v>
      </c>
      <c r="C58" s="45" t="str">
        <f t="shared" si="1"/>
        <v/>
      </c>
      <c r="D58" s="45" t="str">
        <f t="shared" si="1"/>
        <v/>
      </c>
      <c r="E58" s="202" t="s">
        <v>2007</v>
      </c>
      <c r="F58" s="203" t="s">
        <v>2193</v>
      </c>
      <c r="G58" s="204"/>
      <c r="H58" s="205">
        <v>234</v>
      </c>
      <c r="I58" s="112"/>
      <c r="J58" s="112"/>
    </row>
    <row r="59" spans="1:10" s="37" customFormat="1" ht="14.25" customHeight="1">
      <c r="A59" s="45">
        <v>0.37</v>
      </c>
      <c r="B59" s="45">
        <v>1.87</v>
      </c>
      <c r="C59" s="45" t="str">
        <f t="shared" si="1"/>
        <v/>
      </c>
      <c r="D59" s="45" t="str">
        <f t="shared" si="1"/>
        <v/>
      </c>
      <c r="E59" s="202" t="s">
        <v>2194</v>
      </c>
      <c r="F59" s="203" t="s">
        <v>2195</v>
      </c>
      <c r="G59" s="204"/>
      <c r="H59" s="185">
        <v>235</v>
      </c>
      <c r="I59" s="112"/>
      <c r="J59" s="112"/>
    </row>
    <row r="60" spans="1:10" s="37" customFormat="1" ht="14.25" customHeight="1">
      <c r="A60" s="45">
        <v>0.38</v>
      </c>
      <c r="B60" s="45">
        <v>1.88</v>
      </c>
      <c r="C60" s="45" t="str">
        <f t="shared" si="1"/>
        <v/>
      </c>
      <c r="D60" s="45" t="str">
        <f t="shared" si="1"/>
        <v/>
      </c>
      <c r="E60" s="202" t="s">
        <v>2196</v>
      </c>
      <c r="F60" s="203" t="s">
        <v>2197</v>
      </c>
      <c r="G60" s="204"/>
      <c r="H60" s="205">
        <v>236</v>
      </c>
      <c r="I60" s="112"/>
      <c r="J60" s="112"/>
    </row>
    <row r="61" spans="1:10" s="37" customFormat="1" ht="14.25" customHeight="1">
      <c r="A61" s="45">
        <v>0.39</v>
      </c>
      <c r="B61" s="45">
        <v>1.89</v>
      </c>
      <c r="C61" s="45" t="str">
        <f t="shared" si="1"/>
        <v/>
      </c>
      <c r="D61" s="45" t="str">
        <f t="shared" si="1"/>
        <v/>
      </c>
      <c r="E61" s="202" t="s">
        <v>2198</v>
      </c>
      <c r="F61" s="203" t="s">
        <v>2199</v>
      </c>
      <c r="G61" s="204"/>
      <c r="H61" s="185">
        <v>237</v>
      </c>
      <c r="I61" s="112"/>
      <c r="J61" s="112"/>
    </row>
    <row r="62" spans="1:10" s="37" customFormat="1" ht="14.25" customHeight="1">
      <c r="A62" s="45">
        <v>0.4</v>
      </c>
      <c r="B62" s="45">
        <v>1.9</v>
      </c>
      <c r="C62" s="45" t="str">
        <f t="shared" si="1"/>
        <v/>
      </c>
      <c r="D62" s="45" t="str">
        <f t="shared" si="1"/>
        <v/>
      </c>
      <c r="E62" s="202" t="s">
        <v>2200</v>
      </c>
      <c r="F62" s="203" t="s">
        <v>2201</v>
      </c>
      <c r="G62" s="204"/>
      <c r="H62" s="205">
        <v>238</v>
      </c>
      <c r="I62" s="112"/>
      <c r="J62" s="112"/>
    </row>
    <row r="63" spans="1:10" s="37" customFormat="1" ht="14.25" customHeight="1">
      <c r="A63" s="45">
        <v>0.41</v>
      </c>
      <c r="B63" s="45">
        <v>1.91</v>
      </c>
      <c r="C63" s="45" t="str">
        <f t="shared" si="1"/>
        <v/>
      </c>
      <c r="D63" s="45" t="str">
        <f t="shared" si="1"/>
        <v/>
      </c>
      <c r="E63" s="202" t="s">
        <v>2202</v>
      </c>
      <c r="F63" s="203" t="s">
        <v>2203</v>
      </c>
      <c r="G63" s="204"/>
      <c r="H63" s="185">
        <v>239</v>
      </c>
      <c r="I63" s="112"/>
      <c r="J63" s="112"/>
    </row>
    <row r="64" spans="1:10" s="37" customFormat="1" ht="14.25" customHeight="1">
      <c r="A64" s="45">
        <v>0.42</v>
      </c>
      <c r="B64" s="45">
        <v>1.92</v>
      </c>
      <c r="C64" s="45" t="str">
        <f t="shared" si="1"/>
        <v/>
      </c>
      <c r="D64" s="45" t="str">
        <f t="shared" si="1"/>
        <v/>
      </c>
      <c r="E64" s="202" t="s">
        <v>2204</v>
      </c>
      <c r="F64" s="203" t="s">
        <v>2205</v>
      </c>
      <c r="G64" s="204"/>
      <c r="H64" s="205">
        <v>240</v>
      </c>
      <c r="I64" s="112"/>
      <c r="J64" s="112"/>
    </row>
    <row r="65" spans="1:919" s="37" customFormat="1" ht="14.25" customHeight="1">
      <c r="A65" s="45">
        <v>0.43</v>
      </c>
      <c r="B65" s="45">
        <v>1.93</v>
      </c>
      <c r="C65" s="45" t="str">
        <f t="shared" si="1"/>
        <v/>
      </c>
      <c r="D65" s="45" t="str">
        <f t="shared" si="1"/>
        <v/>
      </c>
      <c r="E65" s="202" t="s">
        <v>2009</v>
      </c>
      <c r="F65" s="204" t="s">
        <v>2206</v>
      </c>
      <c r="G65" s="204"/>
      <c r="H65" s="185">
        <v>241</v>
      </c>
      <c r="I65" s="112"/>
      <c r="J65" s="112"/>
    </row>
    <row r="66" spans="1:919" s="37" customFormat="1" ht="14.25" customHeight="1">
      <c r="A66" s="45">
        <v>0.44</v>
      </c>
      <c r="B66" s="45">
        <v>1.94</v>
      </c>
      <c r="C66" s="45" t="str">
        <f t="shared" si="1"/>
        <v/>
      </c>
      <c r="D66" s="45" t="str">
        <f t="shared" si="1"/>
        <v/>
      </c>
      <c r="E66" s="202" t="s">
        <v>2012</v>
      </c>
      <c r="F66" s="204" t="s">
        <v>2207</v>
      </c>
      <c r="G66" s="204"/>
      <c r="H66" s="205">
        <v>242</v>
      </c>
      <c r="I66" s="112"/>
      <c r="J66" s="112"/>
    </row>
    <row r="67" spans="1:919" s="37" customFormat="1" ht="14.25" customHeight="1">
      <c r="A67" s="45">
        <v>0.45</v>
      </c>
      <c r="B67" s="45">
        <v>1.95</v>
      </c>
      <c r="C67" s="45" t="str">
        <f t="shared" si="1"/>
        <v/>
      </c>
      <c r="D67" s="45" t="str">
        <f t="shared" si="1"/>
        <v/>
      </c>
      <c r="E67" s="202" t="s">
        <v>2024</v>
      </c>
      <c r="F67" s="204" t="s">
        <v>2208</v>
      </c>
      <c r="G67" s="204"/>
      <c r="H67" s="185">
        <v>243</v>
      </c>
      <c r="I67" s="112"/>
      <c r="J67" s="112"/>
    </row>
    <row r="68" spans="1:919" s="37" customFormat="1" ht="14.25" customHeight="1">
      <c r="A68" s="45">
        <v>0.46</v>
      </c>
      <c r="B68" s="45">
        <v>1.96</v>
      </c>
      <c r="C68" s="45" t="str">
        <f t="shared" si="1"/>
        <v/>
      </c>
      <c r="D68" s="45" t="str">
        <f t="shared" si="1"/>
        <v/>
      </c>
      <c r="E68" s="202" t="s">
        <v>2027</v>
      </c>
      <c r="F68" s="204" t="s">
        <v>2209</v>
      </c>
      <c r="G68" s="204"/>
      <c r="H68" s="205">
        <v>244</v>
      </c>
      <c r="I68" s="112"/>
      <c r="J68" s="112"/>
    </row>
    <row r="69" spans="1:919" s="37" customFormat="1" ht="14.25" customHeight="1">
      <c r="A69" s="45">
        <v>0.47</v>
      </c>
      <c r="B69" s="45">
        <v>1.97</v>
      </c>
      <c r="C69" s="45" t="str">
        <f t="shared" si="1"/>
        <v/>
      </c>
      <c r="D69" s="45" t="str">
        <f t="shared" si="1"/>
        <v/>
      </c>
      <c r="E69" s="202" t="s">
        <v>2029</v>
      </c>
      <c r="F69" s="204" t="s">
        <v>2210</v>
      </c>
      <c r="G69" s="204"/>
      <c r="H69" s="185">
        <v>245</v>
      </c>
      <c r="I69" s="112"/>
      <c r="J69" s="112"/>
    </row>
    <row r="70" spans="1:919" ht="5.25" customHeight="1">
      <c r="E70" s="37"/>
      <c r="F70" s="37"/>
      <c r="G70" s="37"/>
      <c r="H70" s="37"/>
      <c r="I70" s="37"/>
    </row>
    <row r="71" spans="1:919" s="146" customFormat="1" ht="17.25" customHeight="1">
      <c r="E71" s="147"/>
      <c r="J71" s="148" t="s">
        <v>2211</v>
      </c>
    </row>
    <row r="72" spans="1:919" ht="33" customHeight="1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01.06.do 30.06.
tekuće godine</v>
      </c>
      <c r="J72" s="196" t="str">
        <f>J16</f>
        <v>Od 01.06. do 30.06.
prethodne godine</v>
      </c>
    </row>
    <row r="73" spans="1:919" s="51" customFormat="1" ht="12.75" customHeight="1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 t="str">
        <f>IF(LEN(I74)=0,"",1+ABS((I74*A74)/LEN(I74))+A74)</f>
        <v/>
      </c>
      <c r="D74" s="45" t="str">
        <f>IF(LEN(J74)=0,"",1+ABS((J74*B74)/LEN(J74))+B74)</f>
        <v/>
      </c>
      <c r="E74" s="202" t="s">
        <v>2032</v>
      </c>
      <c r="F74" s="204" t="s">
        <v>2212</v>
      </c>
      <c r="G74" s="204"/>
      <c r="H74" s="205">
        <v>246</v>
      </c>
      <c r="I74" s="112"/>
      <c r="J74" s="112"/>
    </row>
    <row r="75" spans="1:919" s="37" customFormat="1" ht="13.5" customHeight="1">
      <c r="A75" s="45">
        <v>0.49</v>
      </c>
      <c r="B75" s="45">
        <v>1.99</v>
      </c>
      <c r="C75" s="45">
        <f>IF(LEN(I75)=0,"",1+ABS((I75*A75)/LEN(I75))+A75)</f>
        <v>3.9400000000000004</v>
      </c>
      <c r="D75" s="45">
        <f>IF(LEN(J75)=0,"",1+ABS((J75*B75)/LEN(J75))+B75)</f>
        <v>12.94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5</v>
      </c>
      <c r="J75" s="111">
        <f t="array" ref="J75">IF(AND(ISBLANK(J76:J78)),"",SUM(J76:J78))</f>
        <v>10</v>
      </c>
    </row>
    <row r="76" spans="1:919" s="37" customFormat="1" ht="13.5" customHeight="1">
      <c r="A76" s="45">
        <v>0.5</v>
      </c>
      <c r="B76" s="45">
        <v>2</v>
      </c>
      <c r="C76" s="45">
        <f t="shared" ref="C76:D108" si="2">IF(LEN(I76)=0,"",1+ABS((I76*A76)/LEN(I76))+A76)</f>
        <v>4</v>
      </c>
      <c r="D76" s="45">
        <f t="shared" si="2"/>
        <v>13</v>
      </c>
      <c r="E76" s="202" t="s">
        <v>2214</v>
      </c>
      <c r="F76" s="203" t="s">
        <v>2215</v>
      </c>
      <c r="G76" s="204"/>
      <c r="H76" s="205">
        <v>248</v>
      </c>
      <c r="I76" s="112">
        <v>5</v>
      </c>
      <c r="J76" s="112">
        <v>10</v>
      </c>
    </row>
    <row r="77" spans="1:919" s="37" customFormat="1" ht="13.5" customHeight="1">
      <c r="A77" s="45">
        <v>0.51</v>
      </c>
      <c r="B77" s="45">
        <v>2.0099999999999998</v>
      </c>
      <c r="C77" s="45" t="str">
        <f t="shared" si="2"/>
        <v/>
      </c>
      <c r="D77" s="45" t="str">
        <f t="shared" si="2"/>
        <v/>
      </c>
      <c r="E77" s="202" t="s">
        <v>2216</v>
      </c>
      <c r="F77" s="203" t="s">
        <v>2217</v>
      </c>
      <c r="G77" s="204"/>
      <c r="H77" s="205">
        <v>249</v>
      </c>
      <c r="I77" s="112"/>
      <c r="J77" s="112"/>
    </row>
    <row r="78" spans="1:919" s="37" customFormat="1" ht="13.5" customHeight="1">
      <c r="A78" s="45">
        <v>0.52</v>
      </c>
      <c r="B78" s="45">
        <v>2.02</v>
      </c>
      <c r="C78" s="45" t="str">
        <f t="shared" si="2"/>
        <v/>
      </c>
      <c r="D78" s="45" t="str">
        <f t="shared" si="2"/>
        <v/>
      </c>
      <c r="E78" s="202" t="s">
        <v>2218</v>
      </c>
      <c r="F78" s="203" t="s">
        <v>2219</v>
      </c>
      <c r="G78" s="204"/>
      <c r="H78" s="205">
        <v>250</v>
      </c>
      <c r="I78" s="112"/>
      <c r="J78" s="112"/>
    </row>
    <row r="79" spans="1:919" s="37" customFormat="1" ht="13.5" customHeight="1">
      <c r="A79" s="45">
        <v>0.53</v>
      </c>
      <c r="B79" s="45">
        <v>2.0299999999999998</v>
      </c>
      <c r="C79" s="45">
        <f t="shared" si="2"/>
        <v>4605.5339999999997</v>
      </c>
      <c r="D79" s="45">
        <f t="shared" si="2"/>
        <v>4654.7749999999996</v>
      </c>
      <c r="E79" s="202" t="s">
        <v>2037</v>
      </c>
      <c r="F79" s="204" t="s">
        <v>2220</v>
      </c>
      <c r="G79" s="204"/>
      <c r="H79" s="205">
        <v>251</v>
      </c>
      <c r="I79" s="112">
        <v>43434</v>
      </c>
      <c r="J79" s="112">
        <v>9166</v>
      </c>
    </row>
    <row r="80" spans="1:919" s="37" customFormat="1" ht="13.5" customHeight="1">
      <c r="A80" s="45">
        <v>0.54</v>
      </c>
      <c r="B80" s="45">
        <v>2.04</v>
      </c>
      <c r="C80" s="45">
        <f t="shared" si="2"/>
        <v>425478.95714285719</v>
      </c>
      <c r="D80" s="45">
        <f t="shared" si="2"/>
        <v>2484379.1542857145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5515448</v>
      </c>
      <c r="J80" s="194">
        <f>IFERROR(IF(AND(J19,J32)="","",SUM(J19,J32)),"")</f>
        <v>8524820</v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540671.58571428584</v>
      </c>
      <c r="D81" s="45">
        <f t="shared" si="2"/>
        <v>2606925.7812499995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6881255</v>
      </c>
      <c r="J81" s="194">
        <f>IFERROR(IF(AND(J82,J83,J84,J85,J86,J90,J97,J98)="","",SUM(J82,J83,J84,J85,J86,J90,J97,J98)),"")</f>
        <v>10173357</v>
      </c>
    </row>
    <row r="82" spans="1:10" s="37" customFormat="1" ht="13.5" customHeight="1">
      <c r="A82" s="45">
        <v>0.56000000000000005</v>
      </c>
      <c r="B82" s="45">
        <v>2.06</v>
      </c>
      <c r="C82" s="45">
        <f t="shared" si="2"/>
        <v>24737.133333333335</v>
      </c>
      <c r="D82" s="45">
        <f t="shared" si="2"/>
        <v>83663.436666666661</v>
      </c>
      <c r="E82" s="202" t="s">
        <v>1980</v>
      </c>
      <c r="F82" s="204" t="s">
        <v>2224</v>
      </c>
      <c r="G82" s="204"/>
      <c r="H82" s="205">
        <v>254</v>
      </c>
      <c r="I82" s="112">
        <v>265024</v>
      </c>
      <c r="J82" s="112">
        <v>243671</v>
      </c>
    </row>
    <row r="83" spans="1:10" s="37" customFormat="1" ht="13.5" customHeight="1">
      <c r="A83" s="45">
        <v>0.56999999999999995</v>
      </c>
      <c r="B83" s="45">
        <v>2.0699999999999998</v>
      </c>
      <c r="C83" s="45" t="str">
        <f t="shared" si="2"/>
        <v/>
      </c>
      <c r="D83" s="45" t="str">
        <f t="shared" si="2"/>
        <v/>
      </c>
      <c r="E83" s="202" t="s">
        <v>1999</v>
      </c>
      <c r="F83" s="204" t="s">
        <v>2225</v>
      </c>
      <c r="G83" s="204"/>
      <c r="H83" s="205">
        <v>255</v>
      </c>
      <c r="I83" s="112"/>
      <c r="J83" s="112"/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311928.14857142861</v>
      </c>
      <c r="D84" s="45">
        <f t="shared" si="2"/>
        <v>1695386.1200000003</v>
      </c>
      <c r="E84" s="202" t="s">
        <v>2009</v>
      </c>
      <c r="F84" s="204" t="s">
        <v>2226</v>
      </c>
      <c r="G84" s="204"/>
      <c r="H84" s="205">
        <v>256</v>
      </c>
      <c r="I84" s="112">
        <v>3764631</v>
      </c>
      <c r="J84" s="112">
        <v>5705616</v>
      </c>
    </row>
    <row r="85" spans="1:10" s="37" customFormat="1" ht="13.5" customHeight="1">
      <c r="A85" s="45">
        <v>0.59</v>
      </c>
      <c r="B85" s="45">
        <v>2.09</v>
      </c>
      <c r="C85" s="45">
        <f t="shared" si="2"/>
        <v>8013.3180000000002</v>
      </c>
      <c r="D85" s="45">
        <f t="shared" si="2"/>
        <v>37824.147999999994</v>
      </c>
      <c r="E85" s="202" t="s">
        <v>2012</v>
      </c>
      <c r="F85" s="204" t="s">
        <v>2227</v>
      </c>
      <c r="G85" s="204"/>
      <c r="H85" s="205">
        <v>257</v>
      </c>
      <c r="I85" s="112">
        <v>67896</v>
      </c>
      <c r="J85" s="112">
        <v>90481</v>
      </c>
    </row>
    <row r="86" spans="1:10" s="37" customFormat="1" ht="13.5" customHeight="1">
      <c r="A86" s="45">
        <v>0.6</v>
      </c>
      <c r="B86" s="45">
        <v>2.1</v>
      </c>
      <c r="C86" s="45">
        <f t="shared" si="2"/>
        <v>95546.542857142864</v>
      </c>
      <c r="D86" s="45">
        <f t="shared" si="2"/>
        <v>361063.3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1114691</v>
      </c>
      <c r="J86" s="111">
        <f t="array" ref="J86">IF(AND(ISBLANK(J87:J89)),"",SUM(J87:J89))</f>
        <v>1203534</v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92697.82</v>
      </c>
      <c r="D87" s="45">
        <f t="shared" si="2"/>
        <v>271250.64333333331</v>
      </c>
      <c r="E87" s="202" t="s">
        <v>2078</v>
      </c>
      <c r="F87" s="203" t="s">
        <v>2229</v>
      </c>
      <c r="G87" s="204"/>
      <c r="H87" s="205">
        <v>259</v>
      </c>
      <c r="I87" s="112">
        <v>911766</v>
      </c>
      <c r="J87" s="112">
        <v>771320</v>
      </c>
    </row>
    <row r="88" spans="1:10" s="37" customFormat="1" ht="13.5" customHeight="1">
      <c r="A88" s="45">
        <v>0.62</v>
      </c>
      <c r="B88" s="45">
        <v>2.12</v>
      </c>
      <c r="C88" s="45">
        <f t="shared" si="2"/>
        <v>19127.689999999999</v>
      </c>
      <c r="D88" s="45">
        <f t="shared" si="2"/>
        <v>142452.98666666666</v>
      </c>
      <c r="E88" s="202" t="s">
        <v>2079</v>
      </c>
      <c r="F88" s="203" t="s">
        <v>2230</v>
      </c>
      <c r="G88" s="204"/>
      <c r="H88" s="205">
        <v>260</v>
      </c>
      <c r="I88" s="112">
        <v>185091</v>
      </c>
      <c r="J88" s="112">
        <v>403160</v>
      </c>
    </row>
    <row r="89" spans="1:10" s="37" customFormat="1" ht="13.5" customHeight="1">
      <c r="A89" s="45">
        <v>0.63</v>
      </c>
      <c r="B89" s="45">
        <v>2.13</v>
      </c>
      <c r="C89" s="45">
        <f t="shared" si="2"/>
        <v>2248.7139999999999</v>
      </c>
      <c r="D89" s="45">
        <f t="shared" si="2"/>
        <v>12380.133999999998</v>
      </c>
      <c r="E89" s="202" t="s">
        <v>2080</v>
      </c>
      <c r="F89" s="203" t="s">
        <v>2231</v>
      </c>
      <c r="G89" s="204"/>
      <c r="H89" s="205">
        <v>261</v>
      </c>
      <c r="I89" s="112">
        <v>17834</v>
      </c>
      <c r="J89" s="112">
        <v>29054</v>
      </c>
    </row>
    <row r="90" spans="1:10" s="37" customFormat="1" ht="13.5" customHeight="1">
      <c r="A90" s="45">
        <v>0.64</v>
      </c>
      <c r="B90" s="45">
        <v>2.14</v>
      </c>
      <c r="C90" s="45">
        <f t="shared" si="2"/>
        <v>328.52</v>
      </c>
      <c r="D90" s="45">
        <f t="shared" si="2"/>
        <v>3434.63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2043</v>
      </c>
      <c r="J90" s="111">
        <f t="array" ref="J90">IF(AND(ISBLANK(J91:J96)),"",SUM(J91:J96))</f>
        <v>6414</v>
      </c>
    </row>
    <row r="91" spans="1:10" s="37" customFormat="1" ht="13.5" customHeight="1">
      <c r="A91" s="45">
        <v>0.65</v>
      </c>
      <c r="B91" s="45">
        <v>2.15</v>
      </c>
      <c r="C91" s="45">
        <f t="shared" si="2"/>
        <v>333.63749999999999</v>
      </c>
      <c r="D91" s="45">
        <f t="shared" si="2"/>
        <v>3450.6749999999997</v>
      </c>
      <c r="E91" s="202" t="s">
        <v>2119</v>
      </c>
      <c r="F91" s="203" t="s">
        <v>2233</v>
      </c>
      <c r="G91" s="204"/>
      <c r="H91" s="205">
        <v>263</v>
      </c>
      <c r="I91" s="112">
        <v>2043</v>
      </c>
      <c r="J91" s="112">
        <v>6414</v>
      </c>
    </row>
    <row r="92" spans="1:10" s="37" customFormat="1" ht="13.5" customHeight="1">
      <c r="A92" s="45">
        <v>0.66</v>
      </c>
      <c r="B92" s="45">
        <v>2.16</v>
      </c>
      <c r="C92" s="45" t="str">
        <f t="shared" si="2"/>
        <v/>
      </c>
      <c r="D92" s="45" t="str">
        <f t="shared" si="2"/>
        <v/>
      </c>
      <c r="E92" s="202" t="s">
        <v>2121</v>
      </c>
      <c r="F92" s="203" t="s">
        <v>2234</v>
      </c>
      <c r="G92" s="204"/>
      <c r="H92" s="205">
        <v>264</v>
      </c>
      <c r="I92" s="112"/>
      <c r="J92" s="112"/>
    </row>
    <row r="93" spans="1:10" s="37" customFormat="1" ht="13.5" customHeight="1">
      <c r="A93" s="45">
        <v>0.67</v>
      </c>
      <c r="B93" s="45">
        <v>2.17</v>
      </c>
      <c r="C93" s="45" t="str">
        <f t="shared" si="2"/>
        <v/>
      </c>
      <c r="D93" s="45" t="str">
        <f t="shared" si="2"/>
        <v/>
      </c>
      <c r="E93" s="202" t="s">
        <v>2235</v>
      </c>
      <c r="F93" s="203" t="s">
        <v>2236</v>
      </c>
      <c r="G93" s="204"/>
      <c r="H93" s="205">
        <v>265</v>
      </c>
      <c r="I93" s="112"/>
      <c r="J93" s="112"/>
    </row>
    <row r="94" spans="1:10" s="37" customFormat="1" ht="13.5" customHeight="1">
      <c r="A94" s="45">
        <v>0.68</v>
      </c>
      <c r="B94" s="45">
        <v>2.1800000000000002</v>
      </c>
      <c r="C94" s="45" t="str">
        <f t="shared" si="2"/>
        <v/>
      </c>
      <c r="D94" s="45" t="str">
        <f t="shared" si="2"/>
        <v/>
      </c>
      <c r="E94" s="202" t="s">
        <v>2237</v>
      </c>
      <c r="F94" s="203" t="s">
        <v>2008</v>
      </c>
      <c r="G94" s="204"/>
      <c r="H94" s="205">
        <v>266</v>
      </c>
      <c r="I94" s="112"/>
      <c r="J94" s="112"/>
    </row>
    <row r="95" spans="1:10" s="37" customFormat="1" ht="13.5" customHeight="1">
      <c r="A95" s="45">
        <v>0.69</v>
      </c>
      <c r="B95" s="45">
        <v>2.19</v>
      </c>
      <c r="C95" s="45" t="str">
        <f t="shared" si="2"/>
        <v/>
      </c>
      <c r="D95" s="45" t="str">
        <f t="shared" si="2"/>
        <v/>
      </c>
      <c r="E95" s="202" t="s">
        <v>2238</v>
      </c>
      <c r="F95" s="203" t="s">
        <v>2239</v>
      </c>
      <c r="G95" s="204"/>
      <c r="H95" s="205">
        <v>267</v>
      </c>
      <c r="I95" s="112"/>
      <c r="J95" s="112"/>
    </row>
    <row r="96" spans="1:10" s="37" customFormat="1" ht="13.5" customHeight="1">
      <c r="A96" s="45">
        <v>0.7</v>
      </c>
      <c r="B96" s="45">
        <v>2.2000000000000002</v>
      </c>
      <c r="C96" s="45" t="str">
        <f t="shared" si="2"/>
        <v/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/>
      <c r="J96" s="112"/>
    </row>
    <row r="97" spans="1:919" s="37" customFormat="1" ht="13.5" customHeight="1">
      <c r="A97" s="45">
        <v>0.71</v>
      </c>
      <c r="B97" s="45">
        <v>2.21</v>
      </c>
      <c r="C97" s="45">
        <f t="shared" si="2"/>
        <v>148755.22999999998</v>
      </c>
      <c r="D97" s="45">
        <f t="shared" si="2"/>
        <v>813230.16999999993</v>
      </c>
      <c r="E97" s="202" t="s">
        <v>2029</v>
      </c>
      <c r="F97" s="204" t="s">
        <v>2242</v>
      </c>
      <c r="G97" s="204"/>
      <c r="H97" s="205">
        <v>269</v>
      </c>
      <c r="I97" s="112">
        <v>1466584</v>
      </c>
      <c r="J97" s="112">
        <v>2575832</v>
      </c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24048.039999999997</v>
      </c>
      <c r="D98" s="45">
        <f t="shared" si="2"/>
        <v>128692.55000000002</v>
      </c>
      <c r="E98" s="202" t="s">
        <v>2032</v>
      </c>
      <c r="F98" s="204" t="s">
        <v>2243</v>
      </c>
      <c r="G98" s="204"/>
      <c r="H98" s="205">
        <v>270</v>
      </c>
      <c r="I98" s="112">
        <v>200386</v>
      </c>
      <c r="J98" s="112">
        <v>347809</v>
      </c>
    </row>
    <row r="99" spans="1:919" s="37" customFormat="1" ht="13.5" customHeight="1">
      <c r="A99" s="45">
        <v>0.73</v>
      </c>
      <c r="B99" s="45">
        <v>2.23</v>
      </c>
      <c r="C99" s="45">
        <f t="shared" si="2"/>
        <v>14494.42</v>
      </c>
      <c r="D99" s="45">
        <f t="shared" si="2"/>
        <v>72032.23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119118</v>
      </c>
      <c r="J99" s="194">
        <f>IFERROR(IF(AND(J100,J119,J130,J131,J132,J133,J134,J135,J136,J140)="","",SUM(J100,J119,J130,J131,J132,J133,J134,J135,J136,J140)),"")</f>
        <v>193800</v>
      </c>
    </row>
    <row r="100" spans="1:919" s="37" customFormat="1" ht="13.5" customHeight="1">
      <c r="A100" s="45">
        <v>0.74</v>
      </c>
      <c r="B100" s="45">
        <v>2.2400000000000002</v>
      </c>
      <c r="C100" s="45" t="str">
        <f t="shared" si="2"/>
        <v/>
      </c>
      <c r="D100" s="45">
        <f t="shared" si="2"/>
        <v>24882.024000000005</v>
      </c>
      <c r="E100" s="202" t="s">
        <v>1980</v>
      </c>
      <c r="F100" s="204" t="s">
        <v>2245</v>
      </c>
      <c r="G100" s="204"/>
      <c r="H100" s="205">
        <v>272</v>
      </c>
      <c r="I100" s="111" t="str">
        <f>IFERROR(IF(AND(I101,I102,I103,I104,I105,I106,I107,I108,I113,I114,I115,I116,I117,I118)="","",SUM(I101,I102,I103,I104,I105,I106,I107,I108,I113,I114,I115,I116,I117,I118)),"")</f>
        <v/>
      </c>
      <c r="J100" s="111">
        <f>IFERROR(IF(AND(J101,J102,J103,J104,J105,J106,J107,J108,J113,J114,J115,J116,J117,J118)="","",SUM(J101,J102,J103,J104,J105,J106,J107,J108,J113,J114,J115,J116,J117,J118)),"")</f>
        <v>55533</v>
      </c>
    </row>
    <row r="101" spans="1:919" s="37" customFormat="1" ht="13.5" customHeight="1">
      <c r="A101" s="45">
        <v>0.75</v>
      </c>
      <c r="B101" s="45">
        <v>2.25</v>
      </c>
      <c r="C101" s="45" t="str">
        <f t="shared" si="2"/>
        <v/>
      </c>
      <c r="D101" s="45" t="str">
        <f t="shared" si="2"/>
        <v/>
      </c>
      <c r="E101" s="202" t="s">
        <v>1983</v>
      </c>
      <c r="F101" s="203" t="s">
        <v>2246</v>
      </c>
      <c r="G101" s="204"/>
      <c r="H101" s="205">
        <v>273</v>
      </c>
      <c r="I101" s="112"/>
      <c r="J101" s="112"/>
    </row>
    <row r="102" spans="1:919" s="37" customFormat="1" ht="13.5" customHeight="1">
      <c r="A102" s="45">
        <v>0.76</v>
      </c>
      <c r="B102" s="45">
        <v>2.2599999999999998</v>
      </c>
      <c r="C102" s="45" t="str">
        <f t="shared" si="2"/>
        <v/>
      </c>
      <c r="D102" s="45" t="str">
        <f t="shared" si="2"/>
        <v/>
      </c>
      <c r="E102" s="202" t="s">
        <v>1985</v>
      </c>
      <c r="F102" s="203" t="s">
        <v>2247</v>
      </c>
      <c r="G102" s="204"/>
      <c r="H102" s="205">
        <v>274</v>
      </c>
      <c r="I102" s="112"/>
      <c r="J102" s="112"/>
    </row>
    <row r="103" spans="1:919" s="37" customFormat="1" ht="30" customHeight="1">
      <c r="A103" s="45">
        <v>0.77</v>
      </c>
      <c r="B103" s="45">
        <v>2.27</v>
      </c>
      <c r="C103" s="45" t="str">
        <f t="shared" si="2"/>
        <v/>
      </c>
      <c r="D103" s="45" t="str">
        <f t="shared" si="2"/>
        <v/>
      </c>
      <c r="E103" s="202" t="s">
        <v>1988</v>
      </c>
      <c r="F103" s="203" t="s">
        <v>2248</v>
      </c>
      <c r="G103" s="204"/>
      <c r="H103" s="205">
        <v>275</v>
      </c>
      <c r="I103" s="112"/>
      <c r="J103" s="112"/>
    </row>
    <row r="104" spans="1:919" s="37" customFormat="1" ht="13.5" customHeight="1">
      <c r="A104" s="45">
        <v>0.78</v>
      </c>
      <c r="B104" s="45">
        <v>2.2799999999999998</v>
      </c>
      <c r="C104" s="45" t="str">
        <f t="shared" si="2"/>
        <v/>
      </c>
      <c r="D104" s="45" t="str">
        <f t="shared" si="2"/>
        <v/>
      </c>
      <c r="E104" s="202" t="s">
        <v>1991</v>
      </c>
      <c r="F104" s="203" t="s">
        <v>2249</v>
      </c>
      <c r="G104" s="204"/>
      <c r="H104" s="205">
        <v>276</v>
      </c>
      <c r="I104" s="112"/>
      <c r="J104" s="112"/>
    </row>
    <row r="105" spans="1:919" s="37" customFormat="1" ht="13.5" customHeight="1">
      <c r="A105" s="45">
        <v>0.79</v>
      </c>
      <c r="B105" s="45">
        <v>2.29</v>
      </c>
      <c r="C105" s="45" t="str">
        <f t="shared" si="2"/>
        <v/>
      </c>
      <c r="D105" s="45" t="str">
        <f t="shared" si="2"/>
        <v/>
      </c>
      <c r="E105" s="202" t="s">
        <v>1994</v>
      </c>
      <c r="F105" s="203" t="s">
        <v>2250</v>
      </c>
      <c r="G105" s="204"/>
      <c r="H105" s="205">
        <v>277</v>
      </c>
      <c r="I105" s="112"/>
      <c r="J105" s="112"/>
    </row>
    <row r="106" spans="1:919" s="37" customFormat="1" ht="13.5" customHeight="1">
      <c r="A106" s="45">
        <v>0.8</v>
      </c>
      <c r="B106" s="45">
        <v>2.2999999999999998</v>
      </c>
      <c r="C106" s="45" t="str">
        <f t="shared" si="2"/>
        <v/>
      </c>
      <c r="D106" s="45" t="str">
        <f t="shared" si="2"/>
        <v/>
      </c>
      <c r="E106" s="202" t="s">
        <v>1997</v>
      </c>
      <c r="F106" s="203" t="s">
        <v>2251</v>
      </c>
      <c r="G106" s="204"/>
      <c r="H106" s="205">
        <v>278</v>
      </c>
      <c r="I106" s="112"/>
      <c r="J106" s="112"/>
    </row>
    <row r="107" spans="1:919" s="37" customFormat="1" ht="13.5" customHeight="1">
      <c r="A107" s="45">
        <v>0.81</v>
      </c>
      <c r="B107" s="45">
        <v>2.31</v>
      </c>
      <c r="C107" s="45" t="str">
        <f t="shared" si="2"/>
        <v/>
      </c>
      <c r="D107" s="45">
        <f t="shared" si="2"/>
        <v>25659.556</v>
      </c>
      <c r="E107" s="202" t="s">
        <v>2173</v>
      </c>
      <c r="F107" s="203" t="s">
        <v>2252</v>
      </c>
      <c r="G107" s="204"/>
      <c r="H107" s="205">
        <v>279</v>
      </c>
      <c r="I107" s="112"/>
      <c r="J107" s="112">
        <v>55533</v>
      </c>
    </row>
    <row r="108" spans="1:919" s="37" customFormat="1" ht="13.5" customHeight="1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/>
      <c r="J108" s="112"/>
    </row>
    <row r="109" spans="1:919" ht="5.25" customHeight="1">
      <c r="E109" s="37"/>
      <c r="F109" s="37"/>
      <c r="G109" s="37"/>
      <c r="H109" s="37"/>
      <c r="I109" s="37"/>
    </row>
    <row r="110" spans="1:919" s="146" customFormat="1" ht="17.25" customHeight="1">
      <c r="E110" s="147"/>
      <c r="J110" s="148" t="s">
        <v>2254</v>
      </c>
    </row>
    <row r="111" spans="1:919" ht="33" customHeight="1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01.06.do 30.06.
tekuće godine</v>
      </c>
      <c r="J111" s="196" t="str">
        <f>J16</f>
        <v>Od 01.06. do 30.06.
prethodne godine</v>
      </c>
    </row>
    <row r="112" spans="1:919" s="51" customFormat="1" ht="12.75" customHeight="1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 t="str">
        <f>IF(LEN(I113)=0,"",1+ABS((I113*A113)/LEN(I113))+A113)</f>
        <v/>
      </c>
      <c r="D113" s="45" t="str">
        <f>IF(LEN(J113)=0,"",1+ABS((J113*B113)/LEN(J113))+B113)</f>
        <v/>
      </c>
      <c r="E113" s="202" t="s">
        <v>2177</v>
      </c>
      <c r="F113" s="203" t="s">
        <v>2255</v>
      </c>
      <c r="G113" s="204"/>
      <c r="H113" s="205">
        <v>281</v>
      </c>
      <c r="I113" s="112"/>
      <c r="J113" s="112"/>
    </row>
    <row r="114" spans="1:10" s="37" customFormat="1" ht="13.5" customHeight="1">
      <c r="A114" s="45">
        <v>0.84</v>
      </c>
      <c r="B114" s="45">
        <v>2.34</v>
      </c>
      <c r="C114" s="45" t="str">
        <f>IF(LEN(I113)=0,"",1+ABS((I113*A114)/LEN(I113))+A114)</f>
        <v/>
      </c>
      <c r="D114" s="45" t="str">
        <f t="shared" ref="D114:D128" si="3">IF(LEN(J114)=0,"",1+ABS((J114*B114)/LEN(J114))+B114)</f>
        <v/>
      </c>
      <c r="E114" s="202" t="s">
        <v>2179</v>
      </c>
      <c r="F114" s="203" t="s">
        <v>2256</v>
      </c>
      <c r="G114" s="204"/>
      <c r="H114" s="205">
        <v>282</v>
      </c>
      <c r="I114" s="251"/>
      <c r="J114" s="112"/>
    </row>
    <row r="115" spans="1:10" s="37" customFormat="1" ht="13.5" customHeight="1">
      <c r="A115" s="45">
        <v>0.85</v>
      </c>
      <c r="B115" s="45">
        <v>2.35</v>
      </c>
      <c r="C115" s="45" t="str">
        <f t="shared" ref="C115:C128" si="4">IF(LEN(I115)=0,"",1+ABS((I115*A115)/LEN(I115))+A115)</f>
        <v/>
      </c>
      <c r="D115" s="45" t="str">
        <f t="shared" si="3"/>
        <v/>
      </c>
      <c r="E115" s="202" t="s">
        <v>2181</v>
      </c>
      <c r="F115" s="203" t="s">
        <v>2257</v>
      </c>
      <c r="G115" s="204"/>
      <c r="H115" s="205">
        <v>283</v>
      </c>
      <c r="I115" s="112"/>
      <c r="J115" s="112"/>
    </row>
    <row r="116" spans="1:10" s="37" customFormat="1" ht="13.5" customHeight="1">
      <c r="A116" s="45">
        <v>0.86</v>
      </c>
      <c r="B116" s="45">
        <v>2.36</v>
      </c>
      <c r="C116" s="45" t="str">
        <f t="shared" si="4"/>
        <v/>
      </c>
      <c r="D116" s="45" t="str">
        <f t="shared" si="3"/>
        <v/>
      </c>
      <c r="E116" s="202" t="s">
        <v>2183</v>
      </c>
      <c r="F116" s="203" t="s">
        <v>2258</v>
      </c>
      <c r="G116" s="204"/>
      <c r="H116" s="205">
        <v>284</v>
      </c>
      <c r="I116" s="112"/>
      <c r="J116" s="112"/>
    </row>
    <row r="117" spans="1:10" s="37" customFormat="1" ht="13.5" customHeight="1">
      <c r="A117" s="45">
        <v>0.87</v>
      </c>
      <c r="B117" s="45">
        <v>2.37</v>
      </c>
      <c r="C117" s="45" t="str">
        <f t="shared" si="4"/>
        <v/>
      </c>
      <c r="D117" s="45" t="str">
        <f t="shared" si="3"/>
        <v/>
      </c>
      <c r="E117" s="202" t="s">
        <v>2185</v>
      </c>
      <c r="F117" s="203" t="s">
        <v>2259</v>
      </c>
      <c r="G117" s="204"/>
      <c r="H117" s="205">
        <v>285</v>
      </c>
      <c r="I117" s="112"/>
      <c r="J117" s="112"/>
    </row>
    <row r="118" spans="1:10" s="37" customFormat="1" ht="13.5" customHeight="1">
      <c r="A118" s="45">
        <v>0.88</v>
      </c>
      <c r="B118" s="45">
        <v>2.38</v>
      </c>
      <c r="C118" s="45" t="str">
        <f t="shared" si="4"/>
        <v/>
      </c>
      <c r="D118" s="45" t="str">
        <f t="shared" si="3"/>
        <v/>
      </c>
      <c r="E118" s="202" t="s">
        <v>2187</v>
      </c>
      <c r="F118" s="203" t="s">
        <v>2260</v>
      </c>
      <c r="G118" s="204"/>
      <c r="H118" s="205">
        <v>286</v>
      </c>
      <c r="I118" s="112"/>
      <c r="J118" s="112"/>
    </row>
    <row r="119" spans="1:10" s="37" customFormat="1" ht="13.5" customHeight="1">
      <c r="A119" s="45">
        <v>0.89</v>
      </c>
      <c r="B119" s="45">
        <v>2.39</v>
      </c>
      <c r="C119" s="45" t="str">
        <f t="shared" si="4"/>
        <v/>
      </c>
      <c r="D119" s="45" t="str">
        <f t="shared" si="3"/>
        <v/>
      </c>
      <c r="E119" s="202" t="s">
        <v>1999</v>
      </c>
      <c r="F119" s="204" t="s">
        <v>2261</v>
      </c>
      <c r="G119" s="204"/>
      <c r="H119" s="205">
        <v>287</v>
      </c>
      <c r="I119" s="111" t="str">
        <f t="array" ref="I119">IF(AND(ISBLANK(I120:I129)),"",SUM(I120:I129))</f>
        <v/>
      </c>
      <c r="J119" s="111" t="str">
        <f t="array" ref="J119">IF(AND(ISBLANK(J120:J129)),"",SUM(J120:J129))</f>
        <v/>
      </c>
    </row>
    <row r="120" spans="1:10" s="37" customFormat="1" ht="13.5" customHeight="1">
      <c r="A120" s="45">
        <v>0.9</v>
      </c>
      <c r="B120" s="45">
        <v>2.4</v>
      </c>
      <c r="C120" s="45" t="str">
        <f t="shared" si="4"/>
        <v/>
      </c>
      <c r="D120" s="45" t="str">
        <f t="shared" si="3"/>
        <v/>
      </c>
      <c r="E120" s="202" t="s">
        <v>2002</v>
      </c>
      <c r="F120" s="203" t="s">
        <v>2262</v>
      </c>
      <c r="G120" s="204"/>
      <c r="H120" s="205">
        <v>288</v>
      </c>
      <c r="I120" s="112"/>
      <c r="J120" s="112"/>
    </row>
    <row r="121" spans="1:10" s="37" customFormat="1" ht="13.5" customHeight="1">
      <c r="A121" s="45">
        <v>0.91</v>
      </c>
      <c r="B121" s="45">
        <v>2.41</v>
      </c>
      <c r="C121" s="45" t="str">
        <f t="shared" si="4"/>
        <v/>
      </c>
      <c r="D121" s="45" t="str">
        <f t="shared" si="3"/>
        <v/>
      </c>
      <c r="E121" s="202" t="s">
        <v>2004</v>
      </c>
      <c r="F121" s="203" t="s">
        <v>2263</v>
      </c>
      <c r="G121" s="204"/>
      <c r="H121" s="205">
        <v>289</v>
      </c>
      <c r="I121" s="112"/>
      <c r="J121" s="112"/>
    </row>
    <row r="122" spans="1:10" s="37" customFormat="1" ht="13.5" customHeight="1">
      <c r="A122" s="45">
        <v>0.92</v>
      </c>
      <c r="B122" s="45">
        <v>2.42</v>
      </c>
      <c r="C122" s="45" t="str">
        <f t="shared" si="4"/>
        <v/>
      </c>
      <c r="D122" s="45" t="str">
        <f t="shared" si="3"/>
        <v/>
      </c>
      <c r="E122" s="202" t="s">
        <v>2005</v>
      </c>
      <c r="F122" s="207" t="s">
        <v>2264</v>
      </c>
      <c r="G122" s="204"/>
      <c r="H122" s="205">
        <v>290</v>
      </c>
      <c r="I122" s="112"/>
      <c r="J122" s="112"/>
    </row>
    <row r="123" spans="1:10" s="37" customFormat="1" ht="30" customHeight="1">
      <c r="A123" s="45">
        <v>0.93</v>
      </c>
      <c r="B123" s="45">
        <v>2.4300000000000002</v>
      </c>
      <c r="C123" s="45" t="str">
        <f t="shared" si="4"/>
        <v/>
      </c>
      <c r="D123" s="45" t="str">
        <f t="shared" si="3"/>
        <v/>
      </c>
      <c r="E123" s="202" t="s">
        <v>2007</v>
      </c>
      <c r="F123" s="203" t="s">
        <v>2265</v>
      </c>
      <c r="G123" s="204"/>
      <c r="H123" s="205">
        <v>291</v>
      </c>
      <c r="I123" s="112"/>
      <c r="J123" s="112"/>
    </row>
    <row r="124" spans="1:10" s="37" customFormat="1" ht="13.5" customHeight="1">
      <c r="A124" s="45">
        <v>0.94</v>
      </c>
      <c r="B124" s="45">
        <v>2.44</v>
      </c>
      <c r="C124" s="45" t="str">
        <f t="shared" si="4"/>
        <v/>
      </c>
      <c r="D124" s="45" t="str">
        <f t="shared" si="3"/>
        <v/>
      </c>
      <c r="E124" s="202" t="s">
        <v>2194</v>
      </c>
      <c r="F124" s="203" t="s">
        <v>2266</v>
      </c>
      <c r="G124" s="204"/>
      <c r="H124" s="205">
        <v>292</v>
      </c>
      <c r="I124" s="112"/>
      <c r="J124" s="112"/>
    </row>
    <row r="125" spans="1:10" s="37" customFormat="1" ht="13.5" customHeight="1">
      <c r="A125" s="45">
        <v>0.95</v>
      </c>
      <c r="B125" s="45">
        <v>2.4500000000000002</v>
      </c>
      <c r="C125" s="45" t="str">
        <f t="shared" si="4"/>
        <v/>
      </c>
      <c r="D125" s="45" t="str">
        <f t="shared" si="3"/>
        <v/>
      </c>
      <c r="E125" s="202" t="s">
        <v>2196</v>
      </c>
      <c r="F125" s="203" t="s">
        <v>2267</v>
      </c>
      <c r="G125" s="204"/>
      <c r="H125" s="205">
        <v>293</v>
      </c>
      <c r="I125" s="112"/>
      <c r="J125" s="112"/>
    </row>
    <row r="126" spans="1:10" s="37" customFormat="1" ht="13.5" customHeight="1">
      <c r="A126" s="45">
        <v>0.96</v>
      </c>
      <c r="B126" s="45">
        <v>2.46</v>
      </c>
      <c r="C126" s="45" t="str">
        <f t="shared" si="4"/>
        <v/>
      </c>
      <c r="D126" s="45" t="str">
        <f t="shared" si="3"/>
        <v/>
      </c>
      <c r="E126" s="202" t="s">
        <v>2198</v>
      </c>
      <c r="F126" s="203" t="s">
        <v>2268</v>
      </c>
      <c r="G126" s="204"/>
      <c r="H126" s="205">
        <v>294</v>
      </c>
      <c r="I126" s="112"/>
      <c r="J126" s="112"/>
    </row>
    <row r="127" spans="1:10" s="37" customFormat="1" ht="13.5" customHeight="1">
      <c r="A127" s="45">
        <v>0.97</v>
      </c>
      <c r="B127" s="45">
        <v>2.4700000000000002</v>
      </c>
      <c r="C127" s="45" t="str">
        <f t="shared" si="4"/>
        <v/>
      </c>
      <c r="D127" s="45" t="str">
        <f t="shared" si="3"/>
        <v/>
      </c>
      <c r="E127" s="202" t="s">
        <v>2200</v>
      </c>
      <c r="F127" s="207" t="s">
        <v>2269</v>
      </c>
      <c r="G127" s="204"/>
      <c r="H127" s="205">
        <v>295</v>
      </c>
      <c r="I127" s="112"/>
      <c r="J127" s="112"/>
    </row>
    <row r="128" spans="1:10" s="37" customFormat="1" ht="13.5" customHeight="1">
      <c r="A128" s="45">
        <v>0.98</v>
      </c>
      <c r="B128" s="45">
        <v>2.48</v>
      </c>
      <c r="C128" s="45" t="str">
        <f t="shared" si="4"/>
        <v/>
      </c>
      <c r="D128" s="45" t="str">
        <f t="shared" si="3"/>
        <v/>
      </c>
      <c r="E128" s="202" t="s">
        <v>2202</v>
      </c>
      <c r="F128" s="207" t="s">
        <v>2270</v>
      </c>
      <c r="G128" s="204"/>
      <c r="H128" s="205">
        <v>296</v>
      </c>
      <c r="I128" s="112"/>
      <c r="J128" s="112"/>
    </row>
    <row r="129" spans="1:10" s="37" customFormat="1" ht="13.5" customHeight="1">
      <c r="A129" s="45">
        <v>0.99</v>
      </c>
      <c r="B129" s="45">
        <v>2.4900000000000002</v>
      </c>
      <c r="C129" s="45" t="str">
        <f t="shared" ref="C129:D147" si="5">IF(LEN(I129)=0,"",1+ABS((I129*A129)/LEN(I129))+A129)</f>
        <v/>
      </c>
      <c r="D129" s="45" t="str">
        <f t="shared" si="5"/>
        <v/>
      </c>
      <c r="E129" s="202" t="s">
        <v>2204</v>
      </c>
      <c r="F129" s="207" t="s">
        <v>2271</v>
      </c>
      <c r="G129" s="204"/>
      <c r="H129" s="205">
        <v>297</v>
      </c>
      <c r="I129" s="112"/>
      <c r="J129" s="112"/>
    </row>
    <row r="130" spans="1:10" s="37" customFormat="1" ht="13.5" customHeight="1">
      <c r="A130" s="45">
        <v>1.01</v>
      </c>
      <c r="B130" s="45">
        <v>2.5</v>
      </c>
      <c r="C130" s="45" t="str">
        <f t="shared" si="5"/>
        <v/>
      </c>
      <c r="D130" s="45" t="str">
        <f t="shared" si="5"/>
        <v/>
      </c>
      <c r="E130" s="202" t="s">
        <v>2009</v>
      </c>
      <c r="F130" s="204" t="s">
        <v>2272</v>
      </c>
      <c r="G130" s="204"/>
      <c r="H130" s="205">
        <v>298</v>
      </c>
      <c r="I130" s="112"/>
      <c r="J130" s="112"/>
    </row>
    <row r="131" spans="1:10" s="37" customFormat="1" ht="13.5" customHeight="1">
      <c r="A131" s="45">
        <v>1.02</v>
      </c>
      <c r="B131" s="45">
        <v>2.5099999999999998</v>
      </c>
      <c r="C131" s="45" t="str">
        <f t="shared" si="5"/>
        <v/>
      </c>
      <c r="D131" s="45" t="str">
        <f t="shared" si="5"/>
        <v/>
      </c>
      <c r="E131" s="202" t="s">
        <v>2012</v>
      </c>
      <c r="F131" s="204" t="s">
        <v>2273</v>
      </c>
      <c r="G131" s="204"/>
      <c r="H131" s="205">
        <v>299</v>
      </c>
      <c r="I131" s="112"/>
      <c r="J131" s="112"/>
    </row>
    <row r="132" spans="1:10" s="37" customFormat="1" ht="13.5" customHeight="1">
      <c r="A132" s="45">
        <v>1.03</v>
      </c>
      <c r="B132" s="45">
        <v>2.52</v>
      </c>
      <c r="C132" s="45" t="str">
        <f t="shared" si="5"/>
        <v/>
      </c>
      <c r="D132" s="45" t="str">
        <f t="shared" si="5"/>
        <v/>
      </c>
      <c r="E132" s="202" t="s">
        <v>2024</v>
      </c>
      <c r="F132" s="204" t="s">
        <v>2274</v>
      </c>
      <c r="G132" s="204"/>
      <c r="H132" s="205">
        <v>300</v>
      </c>
      <c r="I132" s="112"/>
      <c r="J132" s="112"/>
    </row>
    <row r="133" spans="1:10" s="37" customFormat="1" ht="13.5" customHeight="1">
      <c r="A133" s="45">
        <v>1.04</v>
      </c>
      <c r="B133" s="45">
        <v>2.5299999999999998</v>
      </c>
      <c r="C133" s="45" t="str">
        <f t="shared" si="5"/>
        <v/>
      </c>
      <c r="D133" s="45" t="str">
        <f t="shared" si="5"/>
        <v/>
      </c>
      <c r="E133" s="202" t="s">
        <v>2027</v>
      </c>
      <c r="F133" s="204" t="s">
        <v>2275</v>
      </c>
      <c r="G133" s="204"/>
      <c r="H133" s="205">
        <v>301</v>
      </c>
      <c r="I133" s="112"/>
      <c r="J133" s="112"/>
    </row>
    <row r="134" spans="1:10" s="37" customFormat="1" ht="13.5" customHeight="1">
      <c r="A134" s="45">
        <v>1.05</v>
      </c>
      <c r="B134" s="45">
        <v>2.54</v>
      </c>
      <c r="C134" s="45" t="str">
        <f t="shared" si="5"/>
        <v/>
      </c>
      <c r="D134" s="45" t="str">
        <f t="shared" si="5"/>
        <v/>
      </c>
      <c r="E134" s="202" t="s">
        <v>2029</v>
      </c>
      <c r="F134" s="204" t="s">
        <v>2276</v>
      </c>
      <c r="G134" s="204"/>
      <c r="H134" s="205">
        <v>302</v>
      </c>
      <c r="I134" s="112"/>
      <c r="J134" s="112"/>
    </row>
    <row r="135" spans="1:10" s="37" customFormat="1" ht="13.5" customHeight="1">
      <c r="A135" s="45">
        <v>1.06</v>
      </c>
      <c r="B135" s="45">
        <v>2.5499999999999998</v>
      </c>
      <c r="C135" s="45" t="str">
        <f t="shared" si="5"/>
        <v/>
      </c>
      <c r="D135" s="45" t="str">
        <f t="shared" si="5"/>
        <v/>
      </c>
      <c r="E135" s="202" t="s">
        <v>2032</v>
      </c>
      <c r="F135" s="204" t="s">
        <v>2277</v>
      </c>
      <c r="G135" s="204"/>
      <c r="H135" s="205">
        <v>303</v>
      </c>
      <c r="I135" s="112"/>
      <c r="J135" s="112"/>
    </row>
    <row r="136" spans="1:10" s="37" customFormat="1" ht="13.5" customHeight="1">
      <c r="A136" s="45">
        <v>1.07</v>
      </c>
      <c r="B136" s="45">
        <v>2.56</v>
      </c>
      <c r="C136" s="45">
        <f t="shared" si="5"/>
        <v>21244.780000000002</v>
      </c>
      <c r="D136" s="45">
        <f t="shared" si="5"/>
        <v>58997.48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119118</v>
      </c>
      <c r="J136" s="111">
        <f t="array" ref="J136">IF(AND(ISBLANK(J137:J139)),"",SUM(J137:J139))</f>
        <v>138267</v>
      </c>
    </row>
    <row r="137" spans="1:10" s="37" customFormat="1" ht="13.5" customHeight="1">
      <c r="A137" s="45">
        <v>1.08</v>
      </c>
      <c r="B137" s="45">
        <v>2.5699999999999901</v>
      </c>
      <c r="C137" s="45">
        <f t="shared" si="5"/>
        <v>21405.88</v>
      </c>
      <c r="D137" s="45">
        <f t="shared" si="5"/>
        <v>56116.093333333112</v>
      </c>
      <c r="E137" s="202" t="s">
        <v>2214</v>
      </c>
      <c r="F137" s="203" t="s">
        <v>2279</v>
      </c>
      <c r="G137" s="204"/>
      <c r="H137" s="205">
        <v>305</v>
      </c>
      <c r="I137" s="112">
        <v>118910</v>
      </c>
      <c r="J137" s="112">
        <v>131002</v>
      </c>
    </row>
    <row r="138" spans="1:10" s="37" customFormat="1" ht="13.5" customHeight="1">
      <c r="A138" s="45">
        <v>1.0900000000000001</v>
      </c>
      <c r="B138" s="45">
        <v>2.58</v>
      </c>
      <c r="C138" s="45">
        <f t="shared" si="5"/>
        <v>77.663333333333341</v>
      </c>
      <c r="D138" s="45">
        <f t="shared" si="5"/>
        <v>4689.5050000000001</v>
      </c>
      <c r="E138" s="202" t="s">
        <v>2216</v>
      </c>
      <c r="F138" s="203" t="s">
        <v>2280</v>
      </c>
      <c r="G138" s="204"/>
      <c r="H138" s="205">
        <v>306</v>
      </c>
      <c r="I138" s="112">
        <v>208</v>
      </c>
      <c r="J138" s="112">
        <v>7265</v>
      </c>
    </row>
    <row r="139" spans="1:10" s="37" customFormat="1" ht="13.5" customHeight="1">
      <c r="A139" s="45">
        <v>1.1000000000000001</v>
      </c>
      <c r="B139" s="45">
        <v>2.5899999999999901</v>
      </c>
      <c r="C139" s="45" t="str">
        <f t="shared" si="5"/>
        <v/>
      </c>
      <c r="D139" s="45" t="str">
        <f t="shared" si="5"/>
        <v/>
      </c>
      <c r="E139" s="202" t="s">
        <v>2218</v>
      </c>
      <c r="F139" s="203" t="s">
        <v>2281</v>
      </c>
      <c r="G139" s="204"/>
      <c r="H139" s="205">
        <v>307</v>
      </c>
      <c r="I139" s="112"/>
      <c r="J139" s="112"/>
    </row>
    <row r="140" spans="1:10" s="37" customFormat="1" ht="13.5" customHeight="1">
      <c r="A140" s="45">
        <v>1.1100000000000001</v>
      </c>
      <c r="B140" s="45">
        <v>2.6</v>
      </c>
      <c r="C140" s="45" t="str">
        <f t="shared" si="5"/>
        <v/>
      </c>
      <c r="D140" s="45" t="str">
        <f t="shared" si="5"/>
        <v/>
      </c>
      <c r="E140" s="202" t="s">
        <v>2037</v>
      </c>
      <c r="F140" s="204" t="s">
        <v>2282</v>
      </c>
      <c r="G140" s="204"/>
      <c r="H140" s="238">
        <v>308</v>
      </c>
      <c r="I140" s="112"/>
      <c r="J140" s="112"/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1120061.8000000003</v>
      </c>
      <c r="D141" s="45">
        <f t="shared" si="5"/>
        <v>3382288.5812499872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7000373</v>
      </c>
      <c r="J141" s="194">
        <f>IFERROR(IF(AND(J81,J99)="","",SUM(J81,J99)),"")</f>
        <v>10367157</v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2.13</v>
      </c>
      <c r="D142" s="45">
        <f t="shared" si="5"/>
        <v>3.6199999999999899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0</v>
      </c>
      <c r="J142" s="194">
        <f>IFERROR(IF(AND(J80,J141)="","",(IF((SUM(J80)-SUM(J141))&gt;=0,(SUM(J80)-SUM(J141)),0))),"")</f>
        <v>0</v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241832.78285714283</v>
      </c>
      <c r="D143" s="45">
        <f t="shared" si="5"/>
        <v>692195.9599999974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1484925</v>
      </c>
      <c r="J143" s="194">
        <f>IFERROR(IF(AND(J141,J80)="","",(IF((SUM(J80)-SUM(J141))&lt;0,(SUM(J141)-SUM(J80)),0))),"")</f>
        <v>1842337</v>
      </c>
    </row>
    <row r="144" spans="1:10" s="37" customFormat="1" ht="13.5" customHeight="1">
      <c r="A144" s="45">
        <v>1.1499999999999999</v>
      </c>
      <c r="B144" s="45">
        <v>2.6399999999999899</v>
      </c>
      <c r="C144" s="45">
        <f t="shared" si="5"/>
        <v>2.15</v>
      </c>
      <c r="D144" s="45">
        <f t="shared" si="5"/>
        <v>3.6399999999999899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0</v>
      </c>
      <c r="J144" s="194">
        <f>IFERROR(IF(AND(J145,J146)="","",SUM(J145,J146)),"")</f>
        <v>0</v>
      </c>
    </row>
    <row r="145" spans="1:919" s="37" customFormat="1" ht="13.5" customHeight="1">
      <c r="A145" s="45">
        <v>1.1599999999999999</v>
      </c>
      <c r="B145" s="45">
        <v>2.6499999999999901</v>
      </c>
      <c r="C145" s="45">
        <f t="shared" si="5"/>
        <v>2.16</v>
      </c>
      <c r="D145" s="45">
        <f t="shared" si="5"/>
        <v>3.6499999999999901</v>
      </c>
      <c r="E145" s="202" t="s">
        <v>1980</v>
      </c>
      <c r="F145" s="204" t="s">
        <v>2288</v>
      </c>
      <c r="G145" s="204"/>
      <c r="H145" s="205">
        <v>313</v>
      </c>
      <c r="I145" s="112">
        <v>0</v>
      </c>
      <c r="J145" s="112">
        <v>0</v>
      </c>
    </row>
    <row r="146" spans="1:919" s="37" customFormat="1" ht="13.5" customHeight="1">
      <c r="A146" s="45">
        <v>1.17</v>
      </c>
      <c r="B146" s="45">
        <v>2.6599999999999899</v>
      </c>
      <c r="C146" s="45" t="str">
        <f>IF(LEN(I146)=0,"",1+ABS((I146*A146)/LEN(I146))+A146)</f>
        <v/>
      </c>
      <c r="D146" s="45" t="str">
        <f t="shared" si="5"/>
        <v/>
      </c>
      <c r="E146" s="202" t="s">
        <v>1999</v>
      </c>
      <c r="F146" s="204" t="s">
        <v>2289</v>
      </c>
      <c r="G146" s="204"/>
      <c r="H146" s="205">
        <v>314</v>
      </c>
      <c r="I146" s="111" t="str">
        <f>IFERROR(IF(AND(I147,I152,I153,I154)="","",SUM(I147)-SUM(I152)+SUM(I153)-SUM(I154)),"")</f>
        <v/>
      </c>
      <c r="J146" s="111" t="str">
        <f>IFERROR(IF(AND(J147,J152,J153,J154)="","",SUM(J147)-SUM(J152)+SUM(J153)-SUM(J154)),"")</f>
        <v/>
      </c>
    </row>
    <row r="147" spans="1:919" s="37" customFormat="1" ht="13.5" customHeight="1">
      <c r="A147" s="45">
        <v>1.1879999999999999</v>
      </c>
      <c r="B147" s="45">
        <v>2.6699999999999902</v>
      </c>
      <c r="C147" s="45" t="str">
        <f>IF(LEN(I147)=0,"",1+ABS((I147*A147)/LEN(I147))+A147)</f>
        <v/>
      </c>
      <c r="D147" s="45" t="str">
        <f t="shared" si="5"/>
        <v/>
      </c>
      <c r="E147" s="202" t="s">
        <v>2002</v>
      </c>
      <c r="F147" s="203" t="s">
        <v>2290</v>
      </c>
      <c r="G147" s="204"/>
      <c r="H147" s="205">
        <v>315</v>
      </c>
      <c r="I147" s="112"/>
      <c r="J147" s="112"/>
    </row>
    <row r="148" spans="1:919" ht="5.25" customHeight="1">
      <c r="E148" s="37"/>
      <c r="F148" s="37"/>
      <c r="G148" s="37"/>
      <c r="H148" s="37"/>
      <c r="I148" s="37"/>
    </row>
    <row r="149" spans="1:919" s="151" customFormat="1" ht="17.25" customHeight="1">
      <c r="E149" s="147"/>
      <c r="F149" s="146"/>
      <c r="G149" s="146"/>
      <c r="H149" s="146"/>
      <c r="I149" s="146"/>
      <c r="J149" s="148" t="s">
        <v>2291</v>
      </c>
    </row>
    <row r="150" spans="1:919" ht="33" customHeight="1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01.06.do 30.06.
tekuće godine</v>
      </c>
      <c r="J150" s="196" t="str">
        <f>J16</f>
        <v>Od 01.06. do 30.06.
prethodne godine</v>
      </c>
    </row>
    <row r="151" spans="1:919" s="51" customFormat="1" ht="11.25" customHeight="1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 t="str">
        <f t="shared" ref="C152:D159" si="6">IF(LEN(I152)=0,"",1+ABS((I152*A152)/LEN(I152))+A152)</f>
        <v/>
      </c>
      <c r="D152" s="45" t="str">
        <f t="shared" si="6"/>
        <v/>
      </c>
      <c r="E152" s="202" t="s">
        <v>2004</v>
      </c>
      <c r="F152" s="203" t="s">
        <v>2292</v>
      </c>
      <c r="G152" s="204"/>
      <c r="H152" s="205">
        <v>316</v>
      </c>
      <c r="I152" s="112"/>
      <c r="J152" s="112"/>
    </row>
    <row r="153" spans="1:919" s="37" customFormat="1" ht="12.75" customHeight="1">
      <c r="A153" s="45">
        <v>1.2</v>
      </c>
      <c r="B153" s="45">
        <v>2.6899999999999902</v>
      </c>
      <c r="C153" s="45" t="str">
        <f t="shared" si="6"/>
        <v/>
      </c>
      <c r="D153" s="45" t="str">
        <f t="shared" si="6"/>
        <v/>
      </c>
      <c r="E153" s="202" t="s">
        <v>2005</v>
      </c>
      <c r="F153" s="203" t="s">
        <v>2293</v>
      </c>
      <c r="G153" s="204"/>
      <c r="H153" s="205">
        <v>317</v>
      </c>
      <c r="I153" s="112"/>
      <c r="J153" s="112"/>
    </row>
    <row r="154" spans="1:919" s="37" customFormat="1" ht="12.75" customHeight="1">
      <c r="A154" s="45">
        <v>1.21</v>
      </c>
      <c r="B154" s="45">
        <v>2.69999999999999</v>
      </c>
      <c r="C154" s="45" t="str">
        <f t="shared" si="6"/>
        <v/>
      </c>
      <c r="D154" s="45" t="str">
        <f t="shared" si="6"/>
        <v/>
      </c>
      <c r="E154" s="202" t="s">
        <v>2007</v>
      </c>
      <c r="F154" s="203" t="s">
        <v>2294</v>
      </c>
      <c r="G154" s="204"/>
      <c r="H154" s="205">
        <v>318</v>
      </c>
      <c r="I154" s="112"/>
      <c r="J154" s="112"/>
    </row>
    <row r="155" spans="1:919" s="37" customFormat="1" ht="12.75" customHeight="1">
      <c r="A155" s="45">
        <v>1.22</v>
      </c>
      <c r="B155" s="45">
        <v>2.71</v>
      </c>
      <c r="C155" s="45">
        <f t="shared" si="6"/>
        <v>2.2199999999999998</v>
      </c>
      <c r="D155" s="45">
        <f t="shared" si="6"/>
        <v>3.71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0</v>
      </c>
      <c r="J155" s="194">
        <f>IFERROR(IF(AND(J142,J143,J144)="","",IF((J142-J143-J144)&gt;=0,(J142-J143-J144),0)),"")</f>
        <v>0</v>
      </c>
    </row>
    <row r="156" spans="1:919" s="37" customFormat="1" ht="12.75" customHeight="1">
      <c r="A156" s="45">
        <v>1.23</v>
      </c>
      <c r="B156" s="45">
        <v>2.72</v>
      </c>
      <c r="C156" s="45">
        <f t="shared" si="6"/>
        <v>260924.76571428572</v>
      </c>
      <c r="D156" s="45">
        <f t="shared" si="6"/>
        <v>715883.24000000011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1484925</v>
      </c>
      <c r="J156" s="194">
        <f>IFERROR(IF(AND(J142,J143,J144)="","",IF((J142-J143-J144)&lt;0,ABS(J142-J143-J144),0)),"")</f>
        <v>1842337</v>
      </c>
    </row>
    <row r="157" spans="1:919" s="37" customFormat="1" ht="12.75" customHeight="1">
      <c r="A157" s="45">
        <v>1.24</v>
      </c>
      <c r="B157" s="45">
        <v>2.73</v>
      </c>
      <c r="C157" s="45" t="str">
        <f t="shared" si="6"/>
        <v/>
      </c>
      <c r="D157" s="45" t="str">
        <f t="shared" si="6"/>
        <v/>
      </c>
      <c r="E157" s="206" t="s">
        <v>2299</v>
      </c>
      <c r="F157" s="208" t="s">
        <v>2300</v>
      </c>
      <c r="G157" s="204"/>
      <c r="H157" s="196">
        <v>321</v>
      </c>
      <c r="I157" s="114"/>
      <c r="J157" s="114"/>
    </row>
    <row r="158" spans="1:919" s="37" customFormat="1" ht="12.75" customHeight="1">
      <c r="A158" s="45">
        <v>1.25</v>
      </c>
      <c r="B158" s="45">
        <v>2.74</v>
      </c>
      <c r="C158" s="45">
        <f t="shared" si="6"/>
        <v>2.25</v>
      </c>
      <c r="D158" s="45">
        <f t="shared" si="6"/>
        <v>3.74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0</v>
      </c>
      <c r="J158" s="194">
        <f>IFERROR(IF(AND(J155,J157)="","",(IF((J155-J156+J157)&gt;=0,(SUM(J155)-SUM(J156)+SUM(J157)),0))),"")</f>
        <v>0</v>
      </c>
    </row>
    <row r="159" spans="1:919" s="37" customFormat="1" ht="12.75" customHeight="1">
      <c r="A159" s="45">
        <v>1.26</v>
      </c>
      <c r="B159" s="45">
        <v>2.75</v>
      </c>
      <c r="C159" s="45">
        <f t="shared" si="6"/>
        <v>267288.76</v>
      </c>
      <c r="D159" s="45">
        <f t="shared" si="6"/>
        <v>723779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1484925</v>
      </c>
      <c r="J159" s="194">
        <f>IFERROR(IF(AND(J155,J157,J156)="","",(IF(J155-J156+J157&lt;0,ABS(SUM(J155)-SUM(J156)+SUM(J157)),0))),"")</f>
        <v>1842337</v>
      </c>
    </row>
    <row r="160" spans="1:919" s="37" customFormat="1" ht="12.75" customHeight="1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>
      <c r="A161" s="45">
        <v>1.28</v>
      </c>
      <c r="B161" s="45">
        <v>2.76</v>
      </c>
      <c r="C161" s="45" t="str">
        <f t="shared" ref="C161:D176" si="7">IF(LEN(I161)=0,"",1+ABS((I161*A161)/LEN(I161))+A161)</f>
        <v/>
      </c>
      <c r="D161" s="45" t="str">
        <f t="shared" si="7"/>
        <v/>
      </c>
      <c r="E161" s="206" t="s">
        <v>2306</v>
      </c>
      <c r="F161" s="204" t="s">
        <v>2307</v>
      </c>
      <c r="G161" s="204"/>
      <c r="H161" s="196">
        <v>324</v>
      </c>
      <c r="I161" s="194" t="str">
        <f>IFERROR(IF(AND(I162,I168)="","",SUM(I162)+SUM(I168)),"")</f>
        <v/>
      </c>
      <c r="J161" s="194" t="str">
        <f>IFERROR(IF(AND(J162,J168)="","",SUM(J162)+SUM(J168)),"")</f>
        <v/>
      </c>
    </row>
    <row r="162" spans="1:10" s="37" customFormat="1" ht="12.75" customHeight="1">
      <c r="A162" s="45">
        <v>1.29</v>
      </c>
      <c r="B162" s="45">
        <v>2.77</v>
      </c>
      <c r="C162" s="45" t="str">
        <f t="shared" si="7"/>
        <v/>
      </c>
      <c r="D162" s="45" t="str">
        <f t="shared" si="7"/>
        <v/>
      </c>
      <c r="E162" s="202" t="s">
        <v>1980</v>
      </c>
      <c r="F162" s="204" t="s">
        <v>2308</v>
      </c>
      <c r="G162" s="204"/>
      <c r="H162" s="205">
        <v>325</v>
      </c>
      <c r="I162" s="111" t="str">
        <f>IFERROR(IF(AND(I163,I164,I165,I166,I167)="","",SUM(I163)+SUM(I164)+SUM(I165)+SUM(I166)-SUM(I167)),"")</f>
        <v/>
      </c>
      <c r="J162" s="111" t="str">
        <f>IFERROR(IF(AND(J163,J164,J165,J166,J167)="","",SUM(J163)+SUM(J164)+SUM(J165)+SUM(J166)-SUM(J167)),"")</f>
        <v/>
      </c>
    </row>
    <row r="163" spans="1:10" s="37" customFormat="1" ht="25.5">
      <c r="A163" s="45">
        <v>1.3</v>
      </c>
      <c r="B163" s="45">
        <v>2.78</v>
      </c>
      <c r="C163" s="45" t="str">
        <f t="shared" si="7"/>
        <v/>
      </c>
      <c r="D163" s="45" t="str">
        <f t="shared" si="7"/>
        <v/>
      </c>
      <c r="E163" s="202" t="s">
        <v>1983</v>
      </c>
      <c r="F163" s="203" t="s">
        <v>2309</v>
      </c>
      <c r="G163" s="204"/>
      <c r="H163" s="205">
        <v>326</v>
      </c>
      <c r="I163" s="112"/>
      <c r="J163" s="112"/>
    </row>
    <row r="164" spans="1:10" s="37" customFormat="1" ht="12.75" customHeight="1">
      <c r="A164" s="45">
        <v>1.31</v>
      </c>
      <c r="B164" s="45">
        <v>2.79</v>
      </c>
      <c r="C164" s="45" t="str">
        <f t="shared" si="7"/>
        <v/>
      </c>
      <c r="D164" s="45" t="str">
        <f t="shared" si="7"/>
        <v/>
      </c>
      <c r="E164" s="202" t="s">
        <v>1985</v>
      </c>
      <c r="F164" s="203" t="s">
        <v>2310</v>
      </c>
      <c r="G164" s="204"/>
      <c r="H164" s="205">
        <v>327</v>
      </c>
      <c r="I164" s="112"/>
      <c r="J164" s="112"/>
    </row>
    <row r="165" spans="1:10" s="37" customFormat="1" ht="25.5">
      <c r="A165" s="45">
        <v>1.32</v>
      </c>
      <c r="B165" s="45">
        <v>2.8</v>
      </c>
      <c r="C165" s="45" t="str">
        <f t="shared" si="7"/>
        <v/>
      </c>
      <c r="D165" s="45" t="str">
        <f t="shared" si="7"/>
        <v/>
      </c>
      <c r="E165" s="202" t="s">
        <v>1988</v>
      </c>
      <c r="F165" s="203" t="s">
        <v>2311</v>
      </c>
      <c r="G165" s="204"/>
      <c r="H165" s="205">
        <v>328</v>
      </c>
      <c r="I165" s="112"/>
      <c r="J165" s="112"/>
    </row>
    <row r="166" spans="1:10" s="37" customFormat="1" ht="12.75" customHeight="1">
      <c r="A166" s="45">
        <v>1.33</v>
      </c>
      <c r="B166" s="45">
        <v>2.81</v>
      </c>
      <c r="C166" s="45" t="str">
        <f t="shared" si="7"/>
        <v/>
      </c>
      <c r="D166" s="45" t="str">
        <f t="shared" si="7"/>
        <v/>
      </c>
      <c r="E166" s="202" t="s">
        <v>1991</v>
      </c>
      <c r="F166" s="203" t="s">
        <v>2312</v>
      </c>
      <c r="G166" s="204"/>
      <c r="H166" s="205">
        <v>329</v>
      </c>
      <c r="I166" s="112"/>
      <c r="J166" s="112"/>
    </row>
    <row r="167" spans="1:10" s="37" customFormat="1" ht="12.75" customHeight="1">
      <c r="A167" s="45">
        <v>1.34</v>
      </c>
      <c r="B167" s="45">
        <v>2.82</v>
      </c>
      <c r="C167" s="45" t="str">
        <f t="shared" si="7"/>
        <v/>
      </c>
      <c r="D167" s="45" t="str">
        <f t="shared" si="7"/>
        <v/>
      </c>
      <c r="E167" s="202" t="s">
        <v>1994</v>
      </c>
      <c r="F167" s="203" t="s">
        <v>2313</v>
      </c>
      <c r="G167" s="204"/>
      <c r="H167" s="205">
        <v>330</v>
      </c>
      <c r="I167" s="112"/>
      <c r="J167" s="112"/>
    </row>
    <row r="168" spans="1:10" s="37" customFormat="1" ht="12.75" customHeight="1">
      <c r="A168" s="45">
        <v>1.35</v>
      </c>
      <c r="B168" s="45">
        <v>2.83</v>
      </c>
      <c r="C168" s="45" t="str">
        <f t="shared" si="7"/>
        <v/>
      </c>
      <c r="D168" s="45" t="str">
        <f t="shared" si="7"/>
        <v/>
      </c>
      <c r="E168" s="202" t="s">
        <v>1999</v>
      </c>
      <c r="F168" s="204" t="s">
        <v>2314</v>
      </c>
      <c r="G168" s="204"/>
      <c r="H168" s="205">
        <v>331</v>
      </c>
      <c r="I168" s="111" t="str">
        <f>IFERROR(IF(AND(I169,I170,I171,I172,I173,I174,I175)="","",SUM(I169)+SUM(I170)+SUM(I171)+SUM(I172)+SUM(I173)+SUM(I174)-SUM(I175)),"")</f>
        <v/>
      </c>
      <c r="J168" s="111" t="str">
        <f>IFERROR(IF(AND(J169,J170,J171,J172,J173,J174,J175)="","",SUM(J169)+SUM(J170)+SUM(J171)+SUM(J172)+SUM(J173)+SUM(J174)-SUM(J175)),"")</f>
        <v/>
      </c>
    </row>
    <row r="169" spans="1:10" s="37" customFormat="1" ht="12.75" customHeight="1">
      <c r="A169" s="45">
        <v>1.36</v>
      </c>
      <c r="B169" s="45">
        <v>2.84</v>
      </c>
      <c r="C169" s="45" t="str">
        <f t="shared" si="7"/>
        <v/>
      </c>
      <c r="D169" s="45" t="str">
        <f t="shared" si="7"/>
        <v/>
      </c>
      <c r="E169" s="202" t="s">
        <v>2002</v>
      </c>
      <c r="F169" s="203" t="s">
        <v>2315</v>
      </c>
      <c r="G169" s="204"/>
      <c r="H169" s="205">
        <v>332</v>
      </c>
      <c r="I169" s="112"/>
      <c r="J169" s="112"/>
    </row>
    <row r="170" spans="1:10" s="37" customFormat="1" ht="25.5">
      <c r="A170" s="45">
        <v>1.37</v>
      </c>
      <c r="B170" s="45">
        <v>2.85</v>
      </c>
      <c r="C170" s="45" t="str">
        <f t="shared" si="7"/>
        <v/>
      </c>
      <c r="D170" s="45" t="str">
        <f t="shared" si="7"/>
        <v/>
      </c>
      <c r="E170" s="202" t="s">
        <v>2004</v>
      </c>
      <c r="F170" s="203" t="s">
        <v>2316</v>
      </c>
      <c r="G170" s="204"/>
      <c r="H170" s="205">
        <v>333</v>
      </c>
      <c r="I170" s="112"/>
      <c r="J170" s="112"/>
    </row>
    <row r="171" spans="1:10" s="37" customFormat="1" ht="12.75" customHeight="1">
      <c r="A171" s="45">
        <v>1.38</v>
      </c>
      <c r="B171" s="45">
        <v>2.86</v>
      </c>
      <c r="C171" s="45" t="str">
        <f t="shared" si="7"/>
        <v/>
      </c>
      <c r="D171" s="45" t="str">
        <f t="shared" si="7"/>
        <v/>
      </c>
      <c r="E171" s="202" t="s">
        <v>2005</v>
      </c>
      <c r="F171" s="203" t="s">
        <v>2317</v>
      </c>
      <c r="G171" s="204"/>
      <c r="H171" s="205">
        <v>334</v>
      </c>
      <c r="I171" s="112"/>
      <c r="J171" s="112"/>
    </row>
    <row r="172" spans="1:10" s="37" customFormat="1" ht="12.75" customHeight="1">
      <c r="A172" s="45">
        <v>1.39</v>
      </c>
      <c r="B172" s="45">
        <v>2.87</v>
      </c>
      <c r="C172" s="45" t="str">
        <f t="shared" si="7"/>
        <v/>
      </c>
      <c r="D172" s="45" t="str">
        <f t="shared" si="7"/>
        <v/>
      </c>
      <c r="E172" s="202" t="s">
        <v>2007</v>
      </c>
      <c r="F172" s="203" t="s">
        <v>2318</v>
      </c>
      <c r="G172" s="204"/>
      <c r="H172" s="205">
        <v>335</v>
      </c>
      <c r="I172" s="112"/>
      <c r="J172" s="112"/>
    </row>
    <row r="173" spans="1:10" s="37" customFormat="1" ht="25.5">
      <c r="A173" s="45">
        <v>1.4</v>
      </c>
      <c r="B173" s="45">
        <v>2.88</v>
      </c>
      <c r="C173" s="45" t="str">
        <f t="shared" si="7"/>
        <v/>
      </c>
      <c r="D173" s="45" t="str">
        <f t="shared" si="7"/>
        <v/>
      </c>
      <c r="E173" s="202" t="s">
        <v>2194</v>
      </c>
      <c r="F173" s="203" t="s">
        <v>2311</v>
      </c>
      <c r="G173" s="204"/>
      <c r="H173" s="205">
        <v>336</v>
      </c>
      <c r="I173" s="112"/>
      <c r="J173" s="112"/>
    </row>
    <row r="174" spans="1:10" s="37" customFormat="1" ht="12.75" customHeight="1">
      <c r="A174" s="45">
        <v>1.41</v>
      </c>
      <c r="B174" s="45">
        <v>2.89</v>
      </c>
      <c r="C174" s="45" t="str">
        <f t="shared" si="7"/>
        <v/>
      </c>
      <c r="D174" s="45" t="str">
        <f t="shared" si="7"/>
        <v/>
      </c>
      <c r="E174" s="202" t="s">
        <v>2196</v>
      </c>
      <c r="F174" s="203" t="s">
        <v>2319</v>
      </c>
      <c r="G174" s="204"/>
      <c r="H174" s="205">
        <v>337</v>
      </c>
      <c r="I174" s="112"/>
      <c r="J174" s="112"/>
    </row>
    <row r="175" spans="1:10" s="37" customFormat="1" ht="12.75" customHeight="1">
      <c r="A175" s="45">
        <v>1.42</v>
      </c>
      <c r="B175" s="45">
        <v>2.9</v>
      </c>
      <c r="C175" s="45" t="str">
        <f t="shared" si="7"/>
        <v/>
      </c>
      <c r="D175" s="45" t="str">
        <f t="shared" si="7"/>
        <v/>
      </c>
      <c r="E175" s="202" t="s">
        <v>2198</v>
      </c>
      <c r="F175" s="203" t="s">
        <v>2313</v>
      </c>
      <c r="G175" s="204"/>
      <c r="H175" s="205">
        <v>338</v>
      </c>
      <c r="I175" s="112"/>
      <c r="J175" s="112"/>
    </row>
    <row r="176" spans="1:10" s="37" customFormat="1" ht="12.75" customHeight="1">
      <c r="A176" s="45">
        <v>1.43</v>
      </c>
      <c r="B176" s="45">
        <v>2.91</v>
      </c>
      <c r="C176" s="45">
        <f t="shared" si="7"/>
        <v>265432.77374999999</v>
      </c>
      <c r="D176" s="45">
        <f t="shared" si="7"/>
        <v>670153.99375000002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-1484925</v>
      </c>
      <c r="J176" s="194">
        <f>IFERROR(IF(AND(J158,J159,J161)="","",SUM(J158)-SUM(J159)+SUM(J161)),"")</f>
        <v>-1842337</v>
      </c>
    </row>
    <row r="177" spans="1:10" s="37" customFormat="1" ht="12.75" customHeight="1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>
      <c r="A181" s="45">
        <v>1.48</v>
      </c>
      <c r="B181" s="45">
        <v>2.94</v>
      </c>
      <c r="C181" s="45">
        <f t="shared" si="8"/>
        <v>274713.60499999998</v>
      </c>
      <c r="D181" s="45">
        <f t="shared" si="8"/>
        <v>677062.78749999998</v>
      </c>
      <c r="E181" s="202"/>
      <c r="F181" s="203" t="s">
        <v>2326</v>
      </c>
      <c r="G181" s="204"/>
      <c r="H181" s="205">
        <v>342</v>
      </c>
      <c r="I181" s="112">
        <v>-1484925</v>
      </c>
      <c r="J181" s="112">
        <v>-1842337</v>
      </c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202"/>
      <c r="F182" s="203" t="s">
        <v>2327</v>
      </c>
      <c r="G182" s="204"/>
      <c r="H182" s="205">
        <v>343</v>
      </c>
      <c r="I182" s="112"/>
      <c r="J182" s="112"/>
    </row>
    <row r="183" spans="1:10" s="37" customFormat="1" ht="12.75" customHeight="1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>
      <c r="A184" s="45">
        <v>1.51</v>
      </c>
      <c r="B184" s="45">
        <v>2.96</v>
      </c>
      <c r="C184" s="45">
        <f t="shared" si="8"/>
        <v>280282.10375000001</v>
      </c>
      <c r="D184" s="45">
        <f t="shared" si="8"/>
        <v>681668.64999999991</v>
      </c>
      <c r="E184" s="202"/>
      <c r="F184" s="203" t="s">
        <v>2326</v>
      </c>
      <c r="G184" s="204"/>
      <c r="H184" s="205">
        <v>344</v>
      </c>
      <c r="I184" s="112">
        <v>-1484925</v>
      </c>
      <c r="J184" s="112">
        <v>-1842337</v>
      </c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202"/>
      <c r="F185" s="203" t="s">
        <v>2327</v>
      </c>
      <c r="G185" s="204"/>
      <c r="H185" s="205">
        <v>345</v>
      </c>
      <c r="I185" s="112"/>
      <c r="J185" s="112"/>
    </row>
    <row r="186" spans="1:10" ht="15" hidden="1" customHeight="1">
      <c r="C186" s="45">
        <f>IF(ISERROR(ABS(LOG(ABS(SUM(C19:C185)),EXP(3)))),"",ABS(LOG(ABS(SUM(C19:C185)),EXP(3))))</f>
        <v>5.1124772781662147</v>
      </c>
      <c r="D186" s="45">
        <f>IF(ISERROR(ABS(LOG(ABS(SUM(D19:D185)),EXP(3)))),"",ABS(LOG(ABS(SUM(D19:D185)),EXP(3))))</f>
        <v>5.6381901426394414</v>
      </c>
      <c r="E186" s="37"/>
      <c r="F186" s="37"/>
      <c r="G186" s="37"/>
      <c r="H186" s="37"/>
      <c r="I186" s="37"/>
    </row>
    <row r="187" spans="1:10" s="151" customFormat="1" ht="13.5" customHeight="1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6621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3944</v>
      </c>
      <c r="E187" s="156"/>
      <c r="F187" s="115"/>
      <c r="G187" s="157"/>
      <c r="H187" s="115"/>
      <c r="I187" s="50"/>
      <c r="J187" s="158"/>
    </row>
    <row r="188" spans="1:10" s="37" customFormat="1" ht="13.5" customHeight="1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>
      <c r="A189" s="45"/>
      <c r="B189" s="45"/>
      <c r="C189" s="45"/>
      <c r="D189" s="45"/>
      <c r="E189" s="302" t="str">
        <f>OP!C45</f>
        <v>Mostar, 21.07.2025.</v>
      </c>
      <c r="F189" s="302"/>
      <c r="G189" s="159"/>
      <c r="J189" s="275" t="str">
        <f>OP!AJ45</f>
        <v>Damir Bule</v>
      </c>
    </row>
    <row r="190" spans="1:10" s="146" customFormat="1" ht="9.75" customHeight="1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 xr:uid="{00000000-0002-0000-0400-000000000000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0">
    <tabColor rgb="FF0F932E"/>
  </sheetPr>
  <dimension ref="A1:AIJ102"/>
  <sheetViews>
    <sheetView showGridLines="0" view="pageLayout" topLeftCell="E1" zoomScaleNormal="100" workbookViewId="0">
      <selection activeCell="E12" sqref="E12:K12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3" t="str">
        <f>BS!E1</f>
        <v>UNIS TELEKOMUNIKACIJE d.d.</v>
      </c>
      <c r="F1" s="303"/>
      <c r="G1" s="303"/>
      <c r="H1" s="303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4" t="str">
        <f>BS!E3</f>
        <v>Mostar, Dr.Ante Starčevića 50</v>
      </c>
      <c r="F3" s="304"/>
      <c r="G3" s="304"/>
      <c r="H3" s="304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4" t="str">
        <f>BS!E5</f>
        <v>26.30 Proizvodnja komunikacijske opreme</v>
      </c>
      <c r="F5" s="304"/>
      <c r="G5" s="304"/>
      <c r="H5" s="304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4" t="str">
        <f>BS!E7</f>
        <v>4227000220000</v>
      </c>
      <c r="F7" s="304"/>
      <c r="G7" s="304"/>
      <c r="H7" s="304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4" t="str">
        <f>BS!E9</f>
        <v>1-815</v>
      </c>
      <c r="F9" s="304"/>
      <c r="G9" s="304"/>
      <c r="H9" s="304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4"/>
      <c r="F11" s="304"/>
      <c r="G11" s="304"/>
      <c r="H11" s="304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5" t="s">
        <v>2330</v>
      </c>
      <c r="F12" s="305"/>
      <c r="G12" s="305"/>
      <c r="H12" s="305"/>
      <c r="I12" s="305"/>
      <c r="J12" s="305"/>
      <c r="K12" s="305"/>
    </row>
    <row r="13" spans="1:920" ht="14.25" customHeight="1">
      <c r="E13" s="305" t="s">
        <v>2331</v>
      </c>
      <c r="F13" s="305"/>
      <c r="G13" s="305"/>
      <c r="H13" s="305"/>
      <c r="I13" s="305"/>
      <c r="J13" s="305"/>
      <c r="K13" s="305"/>
    </row>
    <row r="14" spans="1:920" ht="14.25" customHeight="1">
      <c r="E14" s="306" t="s">
        <v>2332</v>
      </c>
      <c r="F14" s="306"/>
      <c r="G14" s="306"/>
      <c r="H14" s="306"/>
      <c r="I14" s="306"/>
      <c r="J14" s="306"/>
      <c r="K14" s="306"/>
    </row>
    <row r="15" spans="1:920" ht="15" customHeight="1">
      <c r="E15" s="306" t="s">
        <v>2593</v>
      </c>
      <c r="F15" s="306"/>
      <c r="G15" s="306"/>
      <c r="H15" s="306"/>
      <c r="I15" s="306"/>
      <c r="J15" s="306"/>
      <c r="K15" s="306"/>
    </row>
    <row r="16" spans="1:920" ht="13.5" customHeight="1">
      <c r="E16" s="47"/>
      <c r="F16" s="48"/>
      <c r="G16" s="48"/>
      <c r="H16" s="48"/>
      <c r="I16" s="48"/>
      <c r="K16" s="152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>
      <c r="E39" s="228"/>
      <c r="H39" s="161"/>
      <c r="J39" s="145"/>
      <c r="K39" s="148" t="s">
        <v>2353</v>
      </c>
    </row>
    <row r="40" spans="1:920" ht="30.75" customHeight="1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Od____ do ____
tekuće godine</v>
      </c>
      <c r="K40" s="179" t="str">
        <f>K17</f>
        <v>Od____ do ____
prethodne godine</v>
      </c>
    </row>
    <row r="41" spans="1:920" s="51" customFormat="1" ht="12.75" customHeight="1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>
      <c r="E79" s="228"/>
      <c r="H79" s="161"/>
      <c r="J79" s="145"/>
      <c r="K79" s="148" t="s">
        <v>2416</v>
      </c>
    </row>
    <row r="80" spans="1:11" ht="30.75" customHeight="1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Od____ do ____
tekuće godine</v>
      </c>
      <c r="K80" s="179" t="str">
        <f>K17</f>
        <v>Od____ do ____
prethodne godine</v>
      </c>
    </row>
    <row r="81" spans="1:920" s="51" customFormat="1" ht="12.75" customHeight="1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5.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>
      <c r="E95" s="302" t="str">
        <f>OP!C45</f>
        <v>Mostar, 21.07.2025.</v>
      </c>
      <c r="F95" s="302"/>
      <c r="G95" s="159"/>
      <c r="H95" s="115"/>
      <c r="I95" s="115"/>
      <c r="J95" s="195"/>
      <c r="K95" s="275" t="str">
        <f>OP!AJ45</f>
        <v>Damir Bule</v>
      </c>
    </row>
    <row r="96" spans="1:920" ht="90" customHeight="1">
      <c r="G96" s="240"/>
    </row>
    <row r="97" spans="5:12" ht="90" customHeight="1">
      <c r="E97" s="37"/>
    </row>
    <row r="98" spans="5:12" ht="90" customHeight="1">
      <c r="E98" s="37"/>
    </row>
    <row r="99" spans="5:12" s="150" customFormat="1" ht="12.75">
      <c r="E99" s="228"/>
      <c r="H99" s="161"/>
      <c r="J99" s="145"/>
      <c r="K99" s="148" t="s">
        <v>2429</v>
      </c>
    </row>
    <row r="100" spans="5:12">
      <c r="E100" s="231"/>
      <c r="G100" s="232"/>
      <c r="H100" s="232"/>
    </row>
    <row r="101" spans="5:12">
      <c r="E101" s="46"/>
      <c r="G101" s="56"/>
      <c r="H101" s="56"/>
      <c r="K101" s="57"/>
      <c r="L101" s="55"/>
    </row>
    <row r="102" spans="5:12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95:F95"/>
    <mergeCell ref="E12:K12"/>
    <mergeCell ref="E13:K13"/>
    <mergeCell ref="E14:K14"/>
    <mergeCell ref="E15:K15"/>
    <mergeCell ref="E1:H1"/>
    <mergeCell ref="E3:H3"/>
    <mergeCell ref="E7:H7"/>
    <mergeCell ref="E9:H9"/>
    <mergeCell ref="E11:H11"/>
    <mergeCell ref="E5:H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2:K15 E32:I32 K32 E33:K37 H38:K39 E39:F39 E40:K94 E95 G95:K95 E98:K99 E17:K31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 xr:uid="{00000000-0002-0000-0500-000000000000}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 xr:uid="{00000000-0002-0000-0500-000001000000}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 xr:uid="{00000000-0002-0000-0500-000002000000}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1">
    <tabColor rgb="FF0F932E"/>
  </sheetPr>
  <dimension ref="A1:AIJ130"/>
  <sheetViews>
    <sheetView showGridLines="0" view="pageLayout" topLeftCell="E1" zoomScaleNormal="100" workbookViewId="0">
      <selection activeCell="J21" sqref="J21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3" t="str">
        <f>BS!E1</f>
        <v>UNIS TELEKOMUNIKACIJE d.d.</v>
      </c>
      <c r="F1" s="303"/>
      <c r="G1" s="303"/>
      <c r="H1" s="303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4" t="str">
        <f>BS!E3</f>
        <v>Mostar, Dr.Ante Starčevića 50</v>
      </c>
      <c r="F3" s="304"/>
      <c r="G3" s="304"/>
      <c r="H3" s="304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4" t="str">
        <f>BS!E5</f>
        <v>26.30 Proizvodnja komunikacijske opreme</v>
      </c>
      <c r="F5" s="304"/>
      <c r="G5" s="304"/>
      <c r="H5" s="304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4" t="str">
        <f>BS!E7</f>
        <v>4227000220000</v>
      </c>
      <c r="F7" s="304"/>
      <c r="G7" s="304"/>
      <c r="H7" s="304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4" t="str">
        <f>BS!E9</f>
        <v>1-815</v>
      </c>
      <c r="F9" s="304"/>
      <c r="G9" s="304"/>
      <c r="H9" s="304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4"/>
      <c r="F11" s="304"/>
      <c r="G11" s="304"/>
      <c r="H11" s="304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5" t="s">
        <v>2330</v>
      </c>
      <c r="F12" s="305"/>
      <c r="G12" s="305"/>
      <c r="H12" s="305"/>
      <c r="I12" s="305"/>
      <c r="J12" s="305"/>
      <c r="K12" s="305"/>
    </row>
    <row r="13" spans="1:920" ht="14.25" customHeight="1">
      <c r="E13" s="305" t="s">
        <v>2331</v>
      </c>
      <c r="F13" s="305"/>
      <c r="G13" s="305"/>
      <c r="H13" s="305"/>
      <c r="I13" s="305"/>
      <c r="J13" s="305"/>
      <c r="K13" s="305"/>
    </row>
    <row r="14" spans="1:920" ht="14.25" customHeight="1">
      <c r="E14" s="306" t="s">
        <v>2430</v>
      </c>
      <c r="F14" s="306"/>
      <c r="G14" s="306"/>
      <c r="H14" s="306"/>
      <c r="I14" s="306"/>
      <c r="J14" s="306"/>
      <c r="K14" s="306"/>
    </row>
    <row r="15" spans="1:920" ht="15" customHeight="1">
      <c r="E15" s="306" t="s">
        <v>2604</v>
      </c>
      <c r="F15" s="306"/>
      <c r="G15" s="306"/>
      <c r="H15" s="306"/>
      <c r="I15" s="306"/>
      <c r="J15" s="306"/>
      <c r="K15" s="306"/>
    </row>
    <row r="16" spans="1:920" ht="13.5" customHeight="1">
      <c r="E16" s="47"/>
      <c r="F16" s="48"/>
      <c r="G16" s="48"/>
      <c r="H16" s="48"/>
      <c r="I16" s="48"/>
      <c r="K16" s="153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2605</v>
      </c>
      <c r="K17" s="196" t="s">
        <v>2603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1857.16625</v>
      </c>
      <c r="D21" s="45">
        <f>IF(LEN(K21)=0,"",1+ABS((K21*B21)/LEN(K21))+B21)</f>
        <v>191144.29374999998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-1484925</v>
      </c>
      <c r="K21" s="162">
        <v>-1842337</v>
      </c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>
      <c r="A23" s="45">
        <v>0.02</v>
      </c>
      <c r="B23" s="45">
        <v>0.84</v>
      </c>
      <c r="C23" s="45">
        <f t="shared" si="0"/>
        <v>11.234999999999999</v>
      </c>
      <c r="D23" s="45">
        <f t="shared" si="0"/>
        <v>1348.78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2043</v>
      </c>
      <c r="K23" s="162">
        <v>6414</v>
      </c>
    </row>
    <row r="24" spans="1:920" s="37" customFormat="1">
      <c r="A24" s="45">
        <v>0.03</v>
      </c>
      <c r="B24" s="45">
        <v>0.85</v>
      </c>
      <c r="C24" s="45">
        <f t="shared" si="0"/>
        <v>33.531999999999996</v>
      </c>
      <c r="D24" s="45" t="str">
        <f t="shared" si="0"/>
        <v/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>
        <v>-5417</v>
      </c>
      <c r="K24" s="162"/>
    </row>
    <row r="25" spans="1:920" s="37" customFormat="1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/>
      <c r="K25" s="162"/>
    </row>
    <row r="26" spans="1:920" s="37" customFormat="1">
      <c r="A26" s="45">
        <v>0.05</v>
      </c>
      <c r="B26" s="45">
        <v>0.87</v>
      </c>
      <c r="C26" s="45" t="str">
        <f t="shared" si="0"/>
        <v/>
      </c>
      <c r="D26" s="45">
        <f t="shared" si="0"/>
        <v>9664.612000000001</v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/>
      <c r="K26" s="162">
        <v>55533</v>
      </c>
    </row>
    <row r="27" spans="1:920" s="37" customFormat="1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/>
      <c r="K27" s="162"/>
    </row>
    <row r="28" spans="1:920" s="37" customFormat="1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/>
      <c r="K28" s="162"/>
    </row>
    <row r="29" spans="1:920" s="37" customFormat="1">
      <c r="A29" s="45">
        <v>0.08</v>
      </c>
      <c r="B29" s="45">
        <v>0.9</v>
      </c>
      <c r="C29" s="45" t="str">
        <f t="shared" si="0"/>
        <v/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/>
      <c r="K29" s="162"/>
    </row>
    <row r="30" spans="1:920" s="37" customFormat="1">
      <c r="A30" s="45">
        <v>0.09</v>
      </c>
      <c r="B30" s="45">
        <v>0.91</v>
      </c>
      <c r="C30" s="45" t="str">
        <f t="shared" si="0"/>
        <v/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/>
      <c r="K30" s="162"/>
    </row>
    <row r="31" spans="1:920" s="37" customFormat="1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/>
      <c r="K31" s="162"/>
    </row>
    <row r="32" spans="1:920" s="37" customFormat="1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/>
      <c r="K32" s="162"/>
    </row>
    <row r="33" spans="1:920" s="37" customFormat="1" ht="25.5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/>
      <c r="K33" s="162"/>
    </row>
    <row r="34" spans="1:920" s="37" customFormat="1" ht="29.25" customHeight="1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/>
      <c r="K34" s="162"/>
    </row>
    <row r="35" spans="1:920" ht="7.5" customHeight="1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>
      <c r="E37" s="147"/>
      <c r="H37" s="161"/>
      <c r="J37" s="145"/>
      <c r="K37" s="148" t="s">
        <v>2023</v>
      </c>
    </row>
    <row r="38" spans="1:920" ht="30.75" customHeight="1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 01.06. do 30.06.
tekuće godine</v>
      </c>
      <c r="K38" s="196" t="str">
        <f>K17</f>
        <v>Od 01.06. do 30.06.
prethodne godine</v>
      </c>
    </row>
    <row r="39" spans="1:920" s="51" customFormat="1" ht="12.75" customHeight="1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/>
      <c r="K40" s="162"/>
    </row>
    <row r="41" spans="1:920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/>
      <c r="K41" s="163"/>
    </row>
    <row r="42" spans="1:920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/>
      <c r="K42" s="163"/>
    </row>
    <row r="43" spans="1:920" s="37" customFormat="1" ht="29.25" customHeight="1">
      <c r="A43" s="45">
        <v>0.17</v>
      </c>
      <c r="B43" s="45">
        <v>0.99</v>
      </c>
      <c r="C43" s="45" t="str">
        <f t="shared" si="1"/>
        <v/>
      </c>
      <c r="D43" s="45" t="str">
        <f t="shared" si="1"/>
        <v/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/>
      <c r="K43" s="112"/>
    </row>
    <row r="44" spans="1:920" s="37" customFormat="1">
      <c r="A44" s="45">
        <v>0.18</v>
      </c>
      <c r="B44" s="45">
        <v>1.01</v>
      </c>
      <c r="C44" s="45" t="str">
        <f t="shared" si="1"/>
        <v/>
      </c>
      <c r="D44" s="45" t="str">
        <f t="shared" si="1"/>
        <v/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/>
      <c r="K44" s="112"/>
    </row>
    <row r="45" spans="1:920" s="37" customFormat="1">
      <c r="A45" s="45">
        <v>0.19</v>
      </c>
      <c r="B45" s="45">
        <v>1.02</v>
      </c>
      <c r="C45" s="45" t="str">
        <f t="shared" si="1"/>
        <v/>
      </c>
      <c r="D45" s="45" t="str">
        <f t="shared" si="1"/>
        <v/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/>
      <c r="K45" s="112"/>
    </row>
    <row r="46" spans="1:920" s="37" customFormat="1">
      <c r="A46" s="45">
        <v>0.2</v>
      </c>
      <c r="B46" s="45">
        <v>1.03</v>
      </c>
      <c r="C46" s="45" t="str">
        <f t="shared" si="1"/>
        <v/>
      </c>
      <c r="D46" s="45" t="str">
        <f t="shared" si="1"/>
        <v/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/>
      <c r="K46" s="112"/>
    </row>
    <row r="47" spans="1:920" s="37" customFormat="1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/>
      <c r="K47" s="112"/>
    </row>
    <row r="48" spans="1:920" s="37" customFormat="1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/>
      <c r="K48" s="112"/>
    </row>
    <row r="49" spans="1:11" s="37" customFormat="1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/>
      <c r="K49" s="112"/>
    </row>
    <row r="50" spans="1:11" s="37" customFormat="1">
      <c r="A50" s="45">
        <v>0.24</v>
      </c>
      <c r="B50" s="45">
        <v>1.07</v>
      </c>
      <c r="C50" s="45">
        <f t="shared" si="1"/>
        <v>1.84</v>
      </c>
      <c r="D50" s="45">
        <f t="shared" si="1"/>
        <v>5.6366666666666667</v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>
        <v>-5</v>
      </c>
      <c r="K50" s="112">
        <v>-10</v>
      </c>
    </row>
    <row r="51" spans="1:11" s="37" customFormat="1">
      <c r="A51" s="45">
        <v>0.25</v>
      </c>
      <c r="B51" s="45">
        <v>1.08</v>
      </c>
      <c r="C51" s="45">
        <f t="shared" si="1"/>
        <v>4964.5</v>
      </c>
      <c r="D51" s="45">
        <f t="shared" si="1"/>
        <v>24890.140000000003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>
        <v>119118</v>
      </c>
      <c r="K51" s="112">
        <v>138267</v>
      </c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>
      <c r="A53" s="45">
        <v>0.26</v>
      </c>
      <c r="B53" s="45">
        <v>1.0900000000000001</v>
      </c>
      <c r="C53" s="45">
        <f t="shared" si="1"/>
        <v>30887.050000000003</v>
      </c>
      <c r="D53" s="45">
        <f t="shared" si="1"/>
        <v>701509.27285714285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712749</v>
      </c>
      <c r="K53" s="112">
        <v>4505092</v>
      </c>
    </row>
    <row r="54" spans="1:11" s="37" customFormat="1">
      <c r="A54" s="45">
        <v>0.27</v>
      </c>
      <c r="B54" s="45">
        <v>1.1000000000000001</v>
      </c>
      <c r="C54" s="45">
        <f t="shared" si="1"/>
        <v>277660.36000000004</v>
      </c>
      <c r="D54" s="45">
        <f t="shared" si="1"/>
        <v>108279.31666666668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-8226936</v>
      </c>
      <c r="K54" s="112">
        <v>590603</v>
      </c>
    </row>
    <row r="55" spans="1:11" s="37" customFormat="1">
      <c r="A55" s="45">
        <v>0.28000000000000003</v>
      </c>
      <c r="B55" s="45">
        <v>1.1100000000000001</v>
      </c>
      <c r="C55" s="45">
        <f t="shared" si="1"/>
        <v>884.06399999999996</v>
      </c>
      <c r="D55" s="45">
        <f t="shared" si="1"/>
        <v>131171.18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15764</v>
      </c>
      <c r="K55" s="112">
        <v>709022</v>
      </c>
    </row>
    <row r="56" spans="1:11" s="37" customFormat="1">
      <c r="A56" s="45">
        <v>0.28999999999999998</v>
      </c>
      <c r="B56" s="45">
        <v>1.1200000000000001</v>
      </c>
      <c r="C56" s="45">
        <f t="shared" si="1"/>
        <v>39765.751666666663</v>
      </c>
      <c r="D56" s="45">
        <f t="shared" si="1"/>
        <v>357675.52000000002</v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>
        <v>822713</v>
      </c>
      <c r="K56" s="112">
        <v>-2554810</v>
      </c>
    </row>
    <row r="57" spans="1:11" s="37" customFormat="1">
      <c r="A57" s="45">
        <v>0.3</v>
      </c>
      <c r="B57" s="45">
        <v>1.1299999999999999</v>
      </c>
      <c r="C57" s="45">
        <f t="shared" si="1"/>
        <v>351831.14285714284</v>
      </c>
      <c r="D57" s="45">
        <f t="shared" si="1"/>
        <v>1772619.1462499998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8209363</v>
      </c>
      <c r="K57" s="112">
        <v>12549501</v>
      </c>
    </row>
    <row r="58" spans="1:11" s="37" customFormat="1">
      <c r="A58" s="45">
        <v>0.31</v>
      </c>
      <c r="B58" s="45">
        <v>1.1399999999999999</v>
      </c>
      <c r="C58" s="45">
        <f t="shared" si="1"/>
        <v>7092.5083333333341</v>
      </c>
      <c r="D58" s="45">
        <f t="shared" si="1"/>
        <v>239293.27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137249</v>
      </c>
      <c r="K58" s="112">
        <v>-1679236</v>
      </c>
    </row>
    <row r="59" spans="1:11" s="37" customFormat="1">
      <c r="A59" s="45">
        <v>0.32</v>
      </c>
      <c r="B59" s="45">
        <v>1.1499999999999999</v>
      </c>
      <c r="C59" s="45">
        <f t="shared" si="1"/>
        <v>65775.840000000011</v>
      </c>
      <c r="D59" s="45">
        <f t="shared" si="1"/>
        <v>60139.1</v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>
        <v>-1644363</v>
      </c>
      <c r="K59" s="112">
        <v>-366051</v>
      </c>
    </row>
    <row r="60" spans="1:11" s="37" customFormat="1">
      <c r="A60" s="45">
        <v>0.33</v>
      </c>
      <c r="B60" s="45">
        <v>1.1599999999999999</v>
      </c>
      <c r="C60" s="45" t="str">
        <f t="shared" si="1"/>
        <v/>
      </c>
      <c r="D60" s="45" t="str">
        <f t="shared" si="1"/>
        <v/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/>
      <c r="K60" s="112"/>
    </row>
    <row r="61" spans="1:11" s="37" customFormat="1" ht="25.5">
      <c r="A61" s="45">
        <v>0.34</v>
      </c>
      <c r="B61" s="45">
        <v>1.17</v>
      </c>
      <c r="C61" s="45">
        <f t="shared" si="1"/>
        <v>57063.837500000001</v>
      </c>
      <c r="D61" s="45">
        <f t="shared" si="1"/>
        <v>1771380.4149999998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-1342647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12111988</v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>
      <c r="A63" s="45">
        <v>0.35</v>
      </c>
      <c r="B63" s="45">
        <v>1.18</v>
      </c>
      <c r="C63" s="45">
        <f t="shared" si="1"/>
        <v>401743.48333333328</v>
      </c>
      <c r="D63" s="45">
        <f t="shared" si="1"/>
        <v>1348974.5088888886</v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>
        <v>-10330512</v>
      </c>
      <c r="K63" s="112">
        <v>-10288772</v>
      </c>
    </row>
    <row r="64" spans="1:11" s="37" customFormat="1">
      <c r="A64" s="45">
        <v>0.36</v>
      </c>
      <c r="B64" s="45">
        <v>1.19</v>
      </c>
      <c r="C64" s="45">
        <f t="shared" si="1"/>
        <v>504119.59428571421</v>
      </c>
      <c r="D64" s="45" t="str">
        <f t="shared" si="1"/>
        <v/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>
        <v>9802299</v>
      </c>
      <c r="K64" s="112"/>
    </row>
    <row r="65" spans="1:920" s="37" customFormat="1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/>
      <c r="K65" s="112"/>
    </row>
    <row r="66" spans="1:920" s="37" customFormat="1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/>
      <c r="K66" s="112"/>
    </row>
    <row r="67" spans="1:920" s="37" customFormat="1">
      <c r="A67" s="45">
        <v>0.39</v>
      </c>
      <c r="B67" s="45">
        <v>1.22</v>
      </c>
      <c r="C67" s="45" t="str">
        <f t="shared" si="2"/>
        <v/>
      </c>
      <c r="D67" s="45">
        <f t="shared" si="2"/>
        <v>517434.11</v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/>
      <c r="K67" s="112">
        <v>-3392996</v>
      </c>
    </row>
    <row r="68" spans="1:920" s="37" customFormat="1">
      <c r="A68" s="45">
        <v>0.4</v>
      </c>
      <c r="B68" s="45">
        <v>1.23</v>
      </c>
      <c r="C68" s="45" t="str">
        <f t="shared" si="2"/>
        <v/>
      </c>
      <c r="D68" s="45">
        <f t="shared" si="2"/>
        <v>152291.19500000001</v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/>
      <c r="K68" s="112">
        <v>742873</v>
      </c>
    </row>
    <row r="69" spans="1:920" s="37" customFormat="1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/>
      <c r="K69" s="112"/>
    </row>
    <row r="70" spans="1:920" s="37" customFormat="1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/>
      <c r="K70" s="112"/>
    </row>
    <row r="71" spans="1:920" s="37" customFormat="1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/>
      <c r="K71" s="112"/>
    </row>
    <row r="72" spans="1:920" ht="7.5" customHeight="1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>
      <c r="E73" s="147"/>
      <c r="H73" s="161"/>
      <c r="J73" s="145"/>
      <c r="K73" s="148" t="s">
        <v>2084</v>
      </c>
    </row>
    <row r="74" spans="1:920" ht="30.75" customHeight="1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 01.06. do 30.06.
tekuće godine</v>
      </c>
      <c r="K74" s="196" t="str">
        <f>K17</f>
        <v>Od 01.06. do 30.06.
prethodne godine</v>
      </c>
    </row>
    <row r="75" spans="1:920" s="51" customFormat="1" ht="12.75" customHeight="1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/>
      <c r="K76" s="112"/>
    </row>
    <row r="77" spans="1:920" s="37" customFormat="1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/>
      <c r="K77" s="112"/>
    </row>
    <row r="78" spans="1:920" s="37" customFormat="1">
      <c r="A78" s="45">
        <v>0.46</v>
      </c>
      <c r="B78" s="45">
        <v>1.29</v>
      </c>
      <c r="C78" s="45" t="str">
        <f t="shared" si="3"/>
        <v/>
      </c>
      <c r="D78" s="45">
        <f t="shared" si="3"/>
        <v>2061.13</v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/>
      <c r="K78" s="112">
        <v>-7980</v>
      </c>
    </row>
    <row r="79" spans="1:920" s="37" customFormat="1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/>
      <c r="K79" s="112"/>
    </row>
    <row r="80" spans="1:920" s="51" customFormat="1">
      <c r="A80" s="45">
        <v>0.48</v>
      </c>
      <c r="B80" s="45">
        <v>1.31</v>
      </c>
      <c r="C80" s="45" t="str">
        <f t="shared" si="3"/>
        <v/>
      </c>
      <c r="D80" s="45" t="str">
        <f t="shared" si="3"/>
        <v/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/>
      <c r="K80" s="112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 t="str">
        <f t="shared" si="3"/>
        <v/>
      </c>
      <c r="D81" s="45" t="str">
        <f t="shared" si="3"/>
        <v/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/>
      <c r="K81" s="112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/>
      <c r="K82" s="112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 t="str">
        <f t="shared" si="3"/>
        <v/>
      </c>
      <c r="D83" s="45">
        <f t="shared" si="3"/>
        <v>1735162.6450000003</v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/>
      <c r="K83" s="112">
        <v>10359166</v>
      </c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/>
      <c r="K84" s="112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/>
      <c r="K86" s="112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/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/>
      <c r="K88" s="112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/>
      <c r="K89" s="112"/>
    </row>
    <row r="90" spans="1:920" s="37" customFormat="1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/>
      <c r="K90" s="112"/>
    </row>
    <row r="91" spans="1:920" s="37" customFormat="1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/>
      <c r="K91" s="112"/>
    </row>
    <row r="92" spans="1:920" s="37" customFormat="1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/>
      <c r="K92" s="112"/>
    </row>
    <row r="93" spans="1:920" s="37" customFormat="1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/>
      <c r="K93" s="112"/>
    </row>
    <row r="94" spans="1:920" s="37" customFormat="1">
      <c r="A94" s="45">
        <v>0.62</v>
      </c>
      <c r="B94" s="45">
        <v>1.45</v>
      </c>
      <c r="C94" s="45" t="str">
        <f t="shared" si="4"/>
        <v/>
      </c>
      <c r="D94" s="45" t="str">
        <f t="shared" si="4"/>
        <v/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/>
      <c r="K94" s="112"/>
    </row>
    <row r="95" spans="1:920" s="37" customFormat="1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/>
      <c r="K95" s="112"/>
    </row>
    <row r="96" spans="1:920" s="37" customFormat="1" ht="25.5">
      <c r="A96" s="45">
        <v>0.64</v>
      </c>
      <c r="B96" s="45">
        <v>1.47</v>
      </c>
      <c r="C96" s="45">
        <f t="shared" si="4"/>
        <v>48295.4</v>
      </c>
      <c r="D96" s="45">
        <f t="shared" si="4"/>
        <v>475493.99874999997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-528213</v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-2587709</v>
      </c>
    </row>
    <row r="97" spans="1:11" s="37" customFormat="1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>
      <c r="A98" s="45">
        <v>0.65</v>
      </c>
      <c r="B98" s="45">
        <v>1.48</v>
      </c>
      <c r="C98" s="45" t="str">
        <f t="shared" ref="C98:D110" si="5">IF(LEN(J98)=0,"",1+ABS((J98*A98)/LEN(J98))+A98)</f>
        <v/>
      </c>
      <c r="D98" s="45" t="str">
        <f t="shared" si="5"/>
        <v/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/>
      <c r="K98" s="112"/>
    </row>
    <row r="99" spans="1:11" s="37" customFormat="1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/>
    </row>
    <row r="100" spans="1:11" s="37" customFormat="1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>
      <c r="A101" s="45">
        <v>0.68</v>
      </c>
      <c r="B101" s="45">
        <v>1.51</v>
      </c>
      <c r="C101" s="45" t="str">
        <f t="shared" si="5"/>
        <v/>
      </c>
      <c r="D101" s="45" t="str">
        <f t="shared" si="5"/>
        <v/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/>
      <c r="K101" s="112"/>
    </row>
    <row r="102" spans="1:11" s="37" customFormat="1">
      <c r="A102" s="45">
        <v>0.69</v>
      </c>
      <c r="B102" s="45">
        <v>1.52</v>
      </c>
      <c r="C102" s="45">
        <f t="shared" si="5"/>
        <v>850984.50571428565</v>
      </c>
      <c r="D102" s="45" t="str">
        <f t="shared" si="5"/>
        <v/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>
        <v>8633159</v>
      </c>
      <c r="K102" s="112"/>
    </row>
    <row r="103" spans="1:11" s="37" customFormat="1">
      <c r="A103" s="45">
        <v>0.7</v>
      </c>
      <c r="B103" s="45">
        <v>1.53</v>
      </c>
      <c r="C103" s="45">
        <f t="shared" si="5"/>
        <v>722641.62499999988</v>
      </c>
      <c r="D103" s="45">
        <f t="shared" si="5"/>
        <v>1524849.49</v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>
        <v>-8258742</v>
      </c>
      <c r="K103" s="112">
        <v>-7973056</v>
      </c>
    </row>
    <row r="104" spans="1:11" s="37" customFormat="1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/>
      <c r="K104" s="112"/>
    </row>
    <row r="105" spans="1:11" s="37" customFormat="1">
      <c r="A105" s="45">
        <v>0.72</v>
      </c>
      <c r="B105" s="45">
        <v>1.55</v>
      </c>
      <c r="C105" s="45">
        <f t="shared" si="5"/>
        <v>4473.88</v>
      </c>
      <c r="D105" s="45">
        <f t="shared" si="5"/>
        <v>21415.8</v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>
        <v>-37268</v>
      </c>
      <c r="K105" s="112">
        <v>-82890</v>
      </c>
    </row>
    <row r="106" spans="1:11" s="37" customFormat="1">
      <c r="A106" s="45">
        <v>0.73</v>
      </c>
      <c r="B106" s="45">
        <v>1.56</v>
      </c>
      <c r="C106" s="45" t="str">
        <f t="shared" si="5"/>
        <v/>
      </c>
      <c r="D106" s="45" t="str">
        <f t="shared" si="5"/>
        <v/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/>
      <c r="K106" s="112"/>
    </row>
    <row r="107" spans="1:11" s="37" customFormat="1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/>
      <c r="K107" s="112"/>
    </row>
    <row r="108" spans="1:11" s="37" customFormat="1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/>
      <c r="K108" s="112"/>
    </row>
    <row r="109" spans="1:11" s="37" customFormat="1">
      <c r="A109" s="45">
        <v>0.76</v>
      </c>
      <c r="B109" s="45">
        <v>1.59</v>
      </c>
      <c r="C109" s="45">
        <f t="shared" si="5"/>
        <v>5189.6720000000005</v>
      </c>
      <c r="D109" s="45">
        <f t="shared" si="5"/>
        <v>451.76499999999999</v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>
        <v>34131</v>
      </c>
      <c r="K109" s="112">
        <v>1130</v>
      </c>
    </row>
    <row r="110" spans="1:11" s="37" customFormat="1">
      <c r="A110" s="45">
        <v>0.77</v>
      </c>
      <c r="B110" s="45">
        <v>1.6</v>
      </c>
      <c r="C110" s="45">
        <f t="shared" si="5"/>
        <v>4381.915</v>
      </c>
      <c r="D110" s="45">
        <f t="shared" si="5"/>
        <v>364.20000000000005</v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>
        <v>-34131</v>
      </c>
      <c r="K110" s="112">
        <v>-1130</v>
      </c>
    </row>
    <row r="111" spans="1:11" ht="7.5" customHeight="1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>
      <c r="E112" s="147"/>
      <c r="H112" s="161"/>
      <c r="J112" s="145"/>
      <c r="K112" s="148" t="s">
        <v>2130</v>
      </c>
    </row>
    <row r="113" spans="1:920" ht="30.75" customHeight="1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 01.06. do 30.06.
tekuće godine</v>
      </c>
      <c r="K113" s="196" t="str">
        <f>K17</f>
        <v>Od 01.06. do 30.06.
prethodne godine</v>
      </c>
    </row>
    <row r="114" spans="1:920" s="51" customFormat="1" ht="12.75" customHeight="1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>
      <c r="A115" s="45">
        <v>0.78</v>
      </c>
      <c r="B115" s="45">
        <v>1.61</v>
      </c>
      <c r="C115" s="45">
        <f t="shared" ref="C115:D119" si="6">IF(LEN(J115)=0,"",1+ABS((J115*A115)/LEN(J115))+A115)</f>
        <v>43831.15</v>
      </c>
      <c r="D115" s="45">
        <f t="shared" si="6"/>
        <v>1621261.7425000002</v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>
        <f>IFERROR(IF(AND(J98,J99,J100,J101,J102,J103,J104,J105,J106,J107,J108,J109,J110)="","",SUM(J98,J99,J100,J101,J102,J103,J104,J105,J106,J107,J108,J109,J110)),"")</f>
        <v>337149</v>
      </c>
      <c r="K115" s="194">
        <f>IFERROR(IF(AND(K98,K99,K100,K101,K102,K103,K104,K105,K106,K107,K108,K109,K110)="","",SUM(K98,K99,K100,K101,K102,K103,K104,K105,K106,K107,K108,K109,K110)),"")</f>
        <v>-8055946</v>
      </c>
    </row>
    <row r="116" spans="1:920" s="37" customFormat="1" ht="25.5">
      <c r="A116" s="45">
        <v>0.79</v>
      </c>
      <c r="B116" s="45">
        <v>1.62</v>
      </c>
      <c r="C116" s="45">
        <f t="shared" si="6"/>
        <v>151455.75125</v>
      </c>
      <c r="D116" s="45">
        <f t="shared" si="6"/>
        <v>339816.82857142854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-1533711</v>
      </c>
      <c r="K116" s="194">
        <f>IFERROR(IF(AND(K61,K96,K115)="","",SUM(K61,K96,K115)),"")</f>
        <v>1468333</v>
      </c>
    </row>
    <row r="117" spans="1:920" s="37" customFormat="1">
      <c r="A117" s="45">
        <v>0.8</v>
      </c>
      <c r="B117" s="45">
        <v>1.63</v>
      </c>
      <c r="C117" s="45">
        <f t="shared" si="6"/>
        <v>197748.19999999998</v>
      </c>
      <c r="D117" s="45">
        <f t="shared" si="6"/>
        <v>73138.828333333324</v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1730281</v>
      </c>
      <c r="K117" s="114">
        <v>269213</v>
      </c>
    </row>
    <row r="118" spans="1:920" s="37" customFormat="1" ht="25.5">
      <c r="A118" s="45">
        <v>0.81</v>
      </c>
      <c r="B118" s="45">
        <v>1.64</v>
      </c>
      <c r="C118" s="45">
        <f t="shared" si="6"/>
        <v>43.930000000000007</v>
      </c>
      <c r="D118" s="45">
        <f t="shared" si="6"/>
        <v>2385.5599999999995</v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>
        <v>-208</v>
      </c>
      <c r="K118" s="114">
        <v>-7265</v>
      </c>
    </row>
    <row r="119" spans="1:920" s="37" customFormat="1">
      <c r="A119" s="45">
        <v>0.82</v>
      </c>
      <c r="B119" s="45">
        <v>1.65</v>
      </c>
      <c r="C119" s="45">
        <f t="shared" si="6"/>
        <v>26837.96</v>
      </c>
      <c r="D119" s="45">
        <f t="shared" si="6"/>
        <v>407854.60000000003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196362</v>
      </c>
      <c r="K119" s="194">
        <f>IFERROR(IF(AND(K116,K117,K118)="","",SUM(K116,K117,K118)),"")</f>
        <v>1730281</v>
      </c>
    </row>
    <row r="120" spans="1:920" s="37" customFormat="1">
      <c r="A120" s="45"/>
      <c r="B120" s="45"/>
      <c r="C120" s="45">
        <f>IF(ISERROR(ABS(LOG(ABS(SUM(C21:C119)),EXP(3)))),"",ABS(LOG(ABS(SUM(C21:C119)),EXP(3))))</f>
        <v>5.050133337225378</v>
      </c>
      <c r="D120" s="45">
        <f>IF(ISERROR(ABS(LOG(ABS(SUM(D21:D119)),EXP(3)))),"",ABS(LOG(ABS(SUM(D21:D119)),EXP(3))))</f>
        <v>5.4749992045619473</v>
      </c>
      <c r="E120" s="53"/>
      <c r="F120" s="52"/>
      <c r="G120" s="52"/>
      <c r="H120" s="52"/>
      <c r="I120" s="52"/>
      <c r="J120" s="38"/>
    </row>
    <row r="121" spans="1:920" s="146" customFormat="1" ht="12.7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2538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6195</v>
      </c>
      <c r="E121" s="156"/>
      <c r="F121" s="115"/>
      <c r="G121" s="157"/>
      <c r="H121" s="157"/>
      <c r="I121" s="115"/>
      <c r="J121" s="195"/>
      <c r="K121" s="158"/>
    </row>
    <row r="122" spans="1:920" s="37" customFormat="1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>
      <c r="A123" s="45"/>
      <c r="B123" s="45"/>
      <c r="C123" s="45"/>
      <c r="D123" s="45"/>
      <c r="E123" s="302" t="str">
        <f>OP!C45</f>
        <v>Mostar, 21.07.2025.</v>
      </c>
      <c r="F123" s="302"/>
      <c r="G123" s="159"/>
      <c r="H123" s="115"/>
      <c r="I123" s="115"/>
      <c r="J123" s="195"/>
      <c r="K123" s="275" t="str">
        <f>OP!AJ45</f>
        <v>Damir Bule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31"/>
      <c r="G128" s="232"/>
      <c r="H128" s="232"/>
    </row>
    <row r="129" spans="5:12" s="150" customFormat="1" ht="12.75">
      <c r="E129" s="147">
        <f>E37</f>
        <v>0</v>
      </c>
      <c r="H129" s="161"/>
      <c r="J129" s="145"/>
      <c r="K129" s="148" t="s">
        <v>2152</v>
      </c>
    </row>
    <row r="130" spans="5:12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23:F123"/>
    <mergeCell ref="E13:K13"/>
    <mergeCell ref="E14:K14"/>
    <mergeCell ref="E15:K15"/>
    <mergeCell ref="E5:H5"/>
    <mergeCell ref="E12:K12"/>
    <mergeCell ref="E1:H1"/>
    <mergeCell ref="E3:H3"/>
    <mergeCell ref="E7:H7"/>
    <mergeCell ref="E9:H9"/>
    <mergeCell ref="E11:H11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 xr:uid="{00000000-0002-0000-0600-000000000000}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 xr:uid="{00000000-0002-0000-0600-000001000000}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 xr:uid="{00000000-0002-0000-0600-000002000000}">
      <formula1>-9.99999E+307</formula1>
      <formula2>0</formula2>
    </dataValidation>
    <dataValidation type="whole" allowBlank="1" showInputMessage="1" showErrorMessage="1" errorTitle="Greška u vrijednosti" error="Vrijednost mora biti ≥ 0" sqref="J101:K101" xr:uid="{00000000-0002-0000-0600-000003000000}">
      <formula1>-9.99999E+307</formula1>
      <formula2>0</formula2>
    </dataValidation>
    <dataValidation type="whole" allowBlank="1" showInputMessage="1" showErrorMessage="1" errorTitle="Greška u vrijednosti" error="Vrijednost mora biti ≤ 0" sqref="J102:K102" xr:uid="{00000000-0002-0000-0600-000004000000}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9">
    <tabColor rgb="FF0F932E"/>
  </sheetPr>
  <dimension ref="A1:AKO57"/>
  <sheetViews>
    <sheetView showGridLines="0" view="pageLayout" topLeftCell="U29" zoomScale="50" zoomScaleNormal="40" zoomScaleSheetLayoutView="70" zoomScalePageLayoutView="50" workbookViewId="0">
      <selection activeCell="AA51" sqref="AA51"/>
    </sheetView>
  </sheetViews>
  <sheetFormatPr defaultColWidth="9.85546875" defaultRowHeight="20.25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>
      <c r="V1" s="311" t="str">
        <f>BS!E1</f>
        <v>UNIS TELEKOMUNIKACIJE d.d.</v>
      </c>
      <c r="W1" s="311"/>
      <c r="X1" s="311"/>
    </row>
    <row r="2" spans="1:977" s="61" customFormat="1" ht="33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1" t="str">
        <f>BS!E3</f>
        <v>Mostar, Dr.Ante Starčevića 50</v>
      </c>
      <c r="W3" s="311"/>
      <c r="X3" s="311"/>
      <c r="Y3" s="311"/>
      <c r="AC3" s="60"/>
      <c r="AD3" s="60"/>
      <c r="AE3" s="60"/>
      <c r="AF3" s="60"/>
      <c r="AG3" s="256" t="s">
        <v>2549</v>
      </c>
    </row>
    <row r="4" spans="1:977" s="61" customFormat="1" ht="26.25" customHeigh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1" t="str">
        <f>BS!E5</f>
        <v>26.30 Proizvodnja komunikacijske opreme</v>
      </c>
      <c r="W5" s="311"/>
      <c r="X5" s="311"/>
      <c r="Y5" s="311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1" t="str">
        <f>BS!E7</f>
        <v>4227000220000</v>
      </c>
      <c r="W7" s="311"/>
      <c r="X7" s="311"/>
      <c r="Y7" s="311"/>
      <c r="Z7" s="60"/>
      <c r="AA7" s="60"/>
      <c r="AB7" s="60"/>
      <c r="AC7" s="309"/>
      <c r="AD7" s="309"/>
      <c r="AE7" s="309"/>
      <c r="AF7" s="309"/>
      <c r="AG7" s="309"/>
      <c r="AH7" s="60"/>
    </row>
    <row r="8" spans="1:977" s="164" customFormat="1" ht="21" customHeight="1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>
      <c r="U9" s="167"/>
      <c r="V9" s="311" t="str">
        <f>BS!E9</f>
        <v>1-815</v>
      </c>
      <c r="W9" s="311"/>
      <c r="X9" s="311"/>
      <c r="Y9" s="311"/>
      <c r="AG9" s="169"/>
      <c r="AH9" s="170"/>
      <c r="AI9" s="170"/>
      <c r="AJ9" s="170"/>
      <c r="AK9" s="170"/>
    </row>
    <row r="10" spans="1:977" s="164" customFormat="1" ht="21.75" customHeight="1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>
      <c r="U11" s="167"/>
      <c r="V11" s="320"/>
      <c r="W11" s="320"/>
      <c r="X11" s="320"/>
      <c r="Y11" s="320"/>
      <c r="AG11" s="169"/>
      <c r="AH11" s="170"/>
      <c r="AI11" s="170"/>
      <c r="AJ11" s="170"/>
      <c r="AK11" s="170"/>
    </row>
    <row r="12" spans="1:977" ht="25.5">
      <c r="U12" s="310" t="s">
        <v>2505</v>
      </c>
      <c r="V12" s="310"/>
      <c r="W12" s="310"/>
      <c r="X12" s="310"/>
      <c r="Y12" s="310"/>
      <c r="Z12" s="310"/>
      <c r="AA12" s="310"/>
      <c r="AB12" s="310"/>
      <c r="AC12" s="310"/>
      <c r="AD12" s="310"/>
      <c r="AE12" s="310"/>
      <c r="AF12" s="310"/>
      <c r="AG12" s="310"/>
    </row>
    <row r="13" spans="1:977" ht="22.5">
      <c r="U13" s="308" t="s">
        <v>2606</v>
      </c>
      <c r="V13" s="308"/>
      <c r="W13" s="308"/>
      <c r="X13" s="308"/>
      <c r="Y13" s="308"/>
      <c r="Z13" s="308"/>
      <c r="AA13" s="308"/>
      <c r="AB13" s="308"/>
      <c r="AC13" s="308"/>
      <c r="AD13" s="308"/>
      <c r="AE13" s="308"/>
      <c r="AF13" s="308"/>
      <c r="AG13" s="308"/>
    </row>
    <row r="14" spans="1:977" ht="22.5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12" t="s">
        <v>2506</v>
      </c>
      <c r="V15" s="312"/>
      <c r="W15" s="313" t="s">
        <v>1976</v>
      </c>
      <c r="X15" s="312" t="s">
        <v>2507</v>
      </c>
      <c r="Y15" s="312"/>
      <c r="Z15" s="312"/>
      <c r="AA15" s="312"/>
      <c r="AB15" s="312"/>
      <c r="AC15" s="312"/>
      <c r="AD15" s="314" t="s">
        <v>2508</v>
      </c>
      <c r="AE15" s="314" t="s">
        <v>2509</v>
      </c>
      <c r="AF15" s="314" t="s">
        <v>2510</v>
      </c>
      <c r="AG15" s="314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12"/>
      <c r="V16" s="312"/>
      <c r="W16" s="313"/>
      <c r="X16" s="120" t="s">
        <v>2100</v>
      </c>
      <c r="Y16" s="314" t="s">
        <v>2105</v>
      </c>
      <c r="Z16" s="312" t="s">
        <v>2512</v>
      </c>
      <c r="AA16" s="314" t="s">
        <v>2513</v>
      </c>
      <c r="AB16" s="314" t="s">
        <v>2514</v>
      </c>
      <c r="AC16" s="314" t="s">
        <v>2515</v>
      </c>
      <c r="AD16" s="314"/>
      <c r="AE16" s="314"/>
      <c r="AF16" s="314"/>
      <c r="AG16" s="314"/>
    </row>
    <row r="17" spans="1:977" s="67" customFormat="1" ht="9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12"/>
      <c r="V17" s="312"/>
      <c r="W17" s="313"/>
      <c r="X17" s="121" t="s">
        <v>138</v>
      </c>
      <c r="Y17" s="314"/>
      <c r="Z17" s="312"/>
      <c r="AA17" s="314"/>
      <c r="AB17" s="314"/>
      <c r="AC17" s="314"/>
      <c r="AD17" s="314"/>
      <c r="AE17" s="314"/>
      <c r="AF17" s="314"/>
      <c r="AG17" s="314"/>
    </row>
    <row r="18" spans="1:977" s="69" customFormat="1" ht="61.5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12"/>
      <c r="V18" s="312"/>
      <c r="W18" s="313"/>
      <c r="X18" s="122" t="s">
        <v>2516</v>
      </c>
      <c r="Y18" s="314"/>
      <c r="Z18" s="312"/>
      <c r="AA18" s="314"/>
      <c r="AB18" s="314"/>
      <c r="AC18" s="314"/>
      <c r="AD18" s="314"/>
      <c r="AE18" s="314"/>
      <c r="AF18" s="314"/>
      <c r="AG18" s="314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12"/>
      <c r="V19" s="312"/>
      <c r="W19" s="313"/>
      <c r="X19" s="121" t="s">
        <v>138</v>
      </c>
      <c r="Y19" s="314"/>
      <c r="Z19" s="312"/>
      <c r="AA19" s="314"/>
      <c r="AB19" s="314"/>
      <c r="AC19" s="314"/>
      <c r="AD19" s="314"/>
      <c r="AE19" s="314"/>
      <c r="AF19" s="314"/>
      <c r="AG19" s="314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12"/>
      <c r="V20" s="312"/>
      <c r="W20" s="313"/>
      <c r="X20" s="123" t="s">
        <v>2517</v>
      </c>
      <c r="Y20" s="314"/>
      <c r="Z20" s="312"/>
      <c r="AA20" s="314"/>
      <c r="AB20" s="314"/>
      <c r="AC20" s="314"/>
      <c r="AD20" s="314"/>
      <c r="AE20" s="314"/>
      <c r="AF20" s="314"/>
      <c r="AG20" s="314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6">
        <v>1</v>
      </c>
      <c r="V21" s="316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5123.3814285714288</v>
      </c>
      <c r="L22" s="45" t="str">
        <f t="shared" si="0"/>
        <v/>
      </c>
      <c r="M22" s="45">
        <f t="shared" si="0"/>
        <v>102541.52714285714</v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>
        <f t="shared" si="0"/>
        <v>95874.493333333376</v>
      </c>
      <c r="R22" s="45">
        <f t="shared" si="0"/>
        <v>1358228.4528571432</v>
      </c>
      <c r="S22" s="45" t="str">
        <f t="shared" si="0"/>
        <v/>
      </c>
      <c r="T22" s="45" t="str">
        <f t="shared" si="0"/>
        <v/>
      </c>
      <c r="U22" s="317" t="s">
        <v>2607</v>
      </c>
      <c r="V22" s="317"/>
      <c r="W22" s="119">
        <v>901</v>
      </c>
      <c r="X22" s="125">
        <v>3585660</v>
      </c>
      <c r="Y22" s="126"/>
      <c r="Z22" s="126">
        <v>1407412</v>
      </c>
      <c r="AA22" s="126"/>
      <c r="AB22" s="126"/>
      <c r="AC22" s="126"/>
      <c r="AD22" s="126">
        <v>378442</v>
      </c>
      <c r="AE22" s="143">
        <f>IFERROR(IF(AND(X22,Y22,Z22,AA22,AB22,AC22,AD22)="","",SUM(X22,Y22,Z22,AA22,AB22,AC22,AD22)),"")</f>
        <v>5371514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5" t="s">
        <v>2518</v>
      </c>
      <c r="V23" s="315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5" t="s">
        <v>2519</v>
      </c>
      <c r="V24" s="315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20490.525714285715</v>
      </c>
      <c r="L25" s="45" t="str">
        <f t="shared" si="0"/>
        <v/>
      </c>
      <c r="M25" s="45">
        <f t="shared" si="0"/>
        <v>108573.32285714286</v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>
        <f t="shared" si="0"/>
        <v>97766.733333333366</v>
      </c>
      <c r="R25" s="45">
        <f t="shared" si="0"/>
        <v>1381249.2571428576</v>
      </c>
      <c r="S25" s="45" t="str">
        <f t="shared" si="0"/>
        <v/>
      </c>
      <c r="T25" s="45" t="str">
        <f t="shared" si="0"/>
        <v/>
      </c>
      <c r="U25" s="318" t="s">
        <v>2608</v>
      </c>
      <c r="V25" s="318"/>
      <c r="W25" s="119">
        <v>904</v>
      </c>
      <c r="X25" s="143">
        <f>IFERROR(IF(AND(X22,X23,X24)="","",SUM(X22,X23,X24)),"")</f>
        <v>3585660</v>
      </c>
      <c r="Y25" s="143" t="str">
        <f t="shared" ref="Y25:AF25" si="1">IFERROR(IF(AND(Y22,Y23,Y24)="","",SUM(Y22,Y23,Y24)),"")</f>
        <v/>
      </c>
      <c r="Z25" s="143">
        <f t="shared" si="1"/>
        <v>1407412</v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>
        <f t="shared" si="1"/>
        <v>378442</v>
      </c>
      <c r="AE25" s="143">
        <f>IFERROR(IF(AND(X25,Y25,Z25,AA25,AB25,AC25,AD25)="","",SUM(X25,Y25,Z25,AA25,AB25,AC25,AD25)),"")</f>
        <v>5371514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359258.27500000014</v>
      </c>
      <c r="R27" s="45">
        <f t="shared" si="0"/>
        <v>416831.55625000014</v>
      </c>
      <c r="S27" s="45" t="str">
        <f t="shared" si="0"/>
        <v/>
      </c>
      <c r="T27" s="45" t="str">
        <f t="shared" si="0"/>
        <v/>
      </c>
      <c r="U27" s="315" t="s">
        <v>2520</v>
      </c>
      <c r="V27" s="315"/>
      <c r="W27" s="128">
        <v>905</v>
      </c>
      <c r="X27" s="129"/>
      <c r="Y27" s="129"/>
      <c r="Z27" s="129"/>
      <c r="AA27" s="129"/>
      <c r="AB27" s="129"/>
      <c r="AC27" s="129"/>
      <c r="AD27" s="129">
        <v>-1842337</v>
      </c>
      <c r="AE27" s="144">
        <f>IFERROR(IF(AND(X27,Y27,Z27,AA27,AB27,AC27,AD27)="","",SUM(X27,Y27,Z27,AA27,AB27,AC27,AD27)),"")</f>
        <v>-1842337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5" t="s">
        <v>2521</v>
      </c>
      <c r="V28" s="315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363864.13750000013</v>
      </c>
      <c r="R29" s="45">
        <f t="shared" si="0"/>
        <v>421437.41875000019</v>
      </c>
      <c r="S29" s="45" t="str">
        <f t="shared" si="0"/>
        <v/>
      </c>
      <c r="T29" s="45" t="str">
        <f t="shared" si="0"/>
        <v/>
      </c>
      <c r="U29" s="318" t="s">
        <v>2522</v>
      </c>
      <c r="V29" s="315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-1842337</v>
      </c>
      <c r="AE29" s="143">
        <f>IFERROR(IF(AND(X29,Y29,Z29,AA29,AB29,AC29,AD29)="","",SUM(X29,Y29,Z29,AA29,AB29,AC29,AD29)),"")</f>
        <v>-1842337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15" t="s">
        <v>2523</v>
      </c>
      <c r="V31" s="315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15" t="s">
        <v>2524</v>
      </c>
      <c r="V32" s="315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15" t="s">
        <v>2525</v>
      </c>
      <c r="V33" s="315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>
        <f t="shared" si="0"/>
        <v>75064.857142857159</v>
      </c>
      <c r="R34" s="45">
        <f t="shared" si="0"/>
        <v>86648.785714285754</v>
      </c>
      <c r="S34" s="45" t="str">
        <f t="shared" si="0"/>
        <v/>
      </c>
      <c r="T34" s="45" t="str">
        <f t="shared" si="0"/>
        <v/>
      </c>
      <c r="U34" s="315" t="s">
        <v>2526</v>
      </c>
      <c r="V34" s="315"/>
      <c r="W34" s="128">
        <v>911</v>
      </c>
      <c r="X34" s="129"/>
      <c r="Y34" s="129"/>
      <c r="Z34" s="129"/>
      <c r="AA34" s="129"/>
      <c r="AB34" s="129"/>
      <c r="AC34" s="129"/>
      <c r="AD34" s="129">
        <v>-324343</v>
      </c>
      <c r="AE34" s="144">
        <f>IFERROR(IF(AND(X34,Y34,Z34,AA34,AB34,AC34,AD34)="","",SUM(X34,Y34,Z34,AA34,AB34,AC34,AD34)),"")</f>
        <v>-324343</v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 t="str">
        <f t="shared" si="0"/>
        <v/>
      </c>
      <c r="S35" s="45" t="str">
        <f t="shared" si="0"/>
        <v/>
      </c>
      <c r="T35" s="45" t="str">
        <f t="shared" si="0"/>
        <v/>
      </c>
      <c r="U35" s="321" t="s">
        <v>2527</v>
      </c>
      <c r="V35" s="321"/>
      <c r="W35" s="128">
        <v>912</v>
      </c>
      <c r="X35" s="129"/>
      <c r="Y35" s="129"/>
      <c r="Z35" s="129"/>
      <c r="AA35" s="129"/>
      <c r="AB35" s="129"/>
      <c r="AC35" s="129"/>
      <c r="AD35" s="129"/>
      <c r="AE35" s="144" t="str">
        <f>IFERROR(IF(AND(X35,Y35,Z35,AA35,AB35,AC35,AD35)="","",SUM(X35,Y35,Z35,AA35,AB35,AC35,AD35)),"")</f>
        <v/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66591.958571428579</v>
      </c>
      <c r="L37" s="45" t="str">
        <f t="shared" si="0"/>
        <v/>
      </c>
      <c r="M37" s="45">
        <f t="shared" si="0"/>
        <v>126668.71000000004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366591.43000000017</v>
      </c>
      <c r="R37" s="45">
        <f t="shared" si="0"/>
        <v>865308.07000000041</v>
      </c>
      <c r="S37" s="45" t="str">
        <f t="shared" si="0"/>
        <v/>
      </c>
      <c r="T37" s="45" t="str">
        <f t="shared" si="0"/>
        <v/>
      </c>
      <c r="U37" s="318" t="s">
        <v>2609</v>
      </c>
      <c r="V37" s="318"/>
      <c r="W37" s="119">
        <v>913</v>
      </c>
      <c r="X37" s="143">
        <f>IFERROR(IF(AND(X25,X29,X31,X32,X33,X34,X35)="","",SUM(X25,X29,X31)-SUM(X32)-SUM(X33)+SUM(X34,X35)),"")</f>
        <v>3585660</v>
      </c>
      <c r="Y37" s="143" t="str">
        <f>IFERROR(IF(AND(Y25,Y29,Y31,Y32,Y33,Y34,Y35)="","",SUM(Y25,Y29,Y31)-SUM(Y32)-SUM(Y33)+SUM(Y34,Y35)),"")</f>
        <v/>
      </c>
      <c r="Z37" s="143">
        <f t="shared" ref="Z37:AD37" si="3">IFERROR(IF(AND(Z25,Z29,Z31,Z32,Z33,Z34,Z35)="","",SUM(Z25,Z29,Z31)-SUM(Z32)-SUM(Z33)+SUM(Z34,Z35)),"")</f>
        <v>1407412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-1788238</v>
      </c>
      <c r="AE37" s="143">
        <f>IFERROR(IF(AND(X37,Y37,Z37,AA37,AB37,AC37,AD37)="","",SUM(X37,Y37,Z37,AA37,AB37,AC37,AD37)),"")</f>
        <v>3204834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5" t="s">
        <v>2528</v>
      </c>
      <c r="V39" s="315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5" t="s">
        <v>2529</v>
      </c>
      <c r="V40" s="315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81959.102857142861</v>
      </c>
      <c r="L41" s="45" t="str">
        <f t="shared" si="4"/>
        <v/>
      </c>
      <c r="M41" s="45">
        <f t="shared" si="4"/>
        <v>132700.50571428574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373297.3525000001</v>
      </c>
      <c r="R41" s="45">
        <f t="shared" si="4"/>
        <v>879043.10285714339</v>
      </c>
      <c r="S41" s="45" t="str">
        <f t="shared" si="4"/>
        <v/>
      </c>
      <c r="T41" s="45" t="str">
        <f t="shared" si="4"/>
        <v/>
      </c>
      <c r="U41" s="318" t="s">
        <v>2610</v>
      </c>
      <c r="V41" s="318"/>
      <c r="W41" s="119">
        <v>916</v>
      </c>
      <c r="X41" s="143">
        <f>IFERROR(IF(AND(X37,X39,X40)="","",SUM(X37,X39,X40)),"")</f>
        <v>3585660</v>
      </c>
      <c r="Y41" s="143" t="str">
        <f t="shared" ref="Y41:AD41" si="5">IFERROR(IF(AND(Y37,Y39,Y40)="","",SUM(Y37,Y39,Y40)),"")</f>
        <v/>
      </c>
      <c r="Z41" s="143">
        <f t="shared" si="5"/>
        <v>1407412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-1788238</v>
      </c>
      <c r="AE41" s="143">
        <f>IFERROR(IF(AND(X41,Y41,Z41,AA41,AB41,AC41,AD41)="","",SUM(X41,Y41,Z41,AA41,AB41,AC41,AD41)),"")</f>
        <v>3204834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311836.93000000011</v>
      </c>
      <c r="R43" s="45">
        <f t="shared" si="4"/>
        <v>358241.08625000017</v>
      </c>
      <c r="S43" s="45" t="str">
        <f t="shared" si="4"/>
        <v/>
      </c>
      <c r="T43" s="45" t="str">
        <f t="shared" si="4"/>
        <v/>
      </c>
      <c r="U43" s="315" t="s">
        <v>2530</v>
      </c>
      <c r="V43" s="315"/>
      <c r="W43" s="128">
        <v>917</v>
      </c>
      <c r="X43" s="129"/>
      <c r="Y43" s="129"/>
      <c r="Z43" s="129"/>
      <c r="AA43" s="129"/>
      <c r="AB43" s="129"/>
      <c r="AC43" s="129"/>
      <c r="AD43" s="129">
        <v>-1484925</v>
      </c>
      <c r="AE43" s="144">
        <f>IFERROR(IF(AND(X43,Y43,Z43,AA43,AB43,AC43,AD43)="","",SUM(X43,Y43,Z43,AA43,AB43,AC43,AD43)),"")</f>
        <v>-1484925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5" t="s">
        <v>2531</v>
      </c>
      <c r="V44" s="315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315549.26250000013</v>
      </c>
      <c r="R45" s="45">
        <f t="shared" si="4"/>
        <v>361953.41875000019</v>
      </c>
      <c r="S45" s="45" t="str">
        <f t="shared" si="4"/>
        <v/>
      </c>
      <c r="T45" s="45" t="str">
        <f t="shared" si="4"/>
        <v/>
      </c>
      <c r="U45" s="318" t="s">
        <v>2532</v>
      </c>
      <c r="V45" s="315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-1484925</v>
      </c>
      <c r="AE45" s="143">
        <f>IFERROR(IF(AND(X45,Y45,Z45,AA45,AB45,AC45,AD45)="","",SUM(X45,Y45,Z45,AA45,AB45,AC45,AD45)),"")</f>
        <v>-1484925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5" t="s">
        <v>2533</v>
      </c>
      <c r="V47" s="315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5" t="s">
        <v>2534</v>
      </c>
      <c r="V48" s="315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15" t="s">
        <v>2535</v>
      </c>
      <c r="V49" s="315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>
        <f t="shared" si="4"/>
        <v>444507.6142857144</v>
      </c>
      <c r="R50" s="45">
        <f t="shared" si="4"/>
        <v>508373.50714285736</v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>
        <v>1788238</v>
      </c>
      <c r="AE50" s="144">
        <f>IFERROR(IF(AND(X50,Y50,Z50,AA50,AB50,AC50,AD50)="","",SUM(X50,Y50,Z50,AA50,AB50,AC50,AD50)),"")</f>
        <v>1788238</v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>
        <f t="shared" si="4"/>
        <v>18068.223333333342</v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>
        <f t="shared" si="4"/>
        <v>48831.33333333335</v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>
        <v>146485</v>
      </c>
      <c r="AA51" s="129"/>
      <c r="AB51" s="129"/>
      <c r="AC51" s="129"/>
      <c r="AD51" s="129"/>
      <c r="AE51" s="144">
        <f>IFERROR(IF(AND(X51,Y51,Z51,AA51,AB51,AC51,AD51)="","",SUM(X51,Y51,Z51,AA51,AB51,AC51,AD51)),"")</f>
        <v>146485</v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128060.53571428571</v>
      </c>
      <c r="L53" s="103" t="str">
        <f t="shared" si="4"/>
        <v/>
      </c>
      <c r="M53" s="103">
        <f t="shared" si="4"/>
        <v>166490.71428571432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326686.26000000013</v>
      </c>
      <c r="R53" s="103">
        <f t="shared" si="4"/>
        <v>1049404.4842857146</v>
      </c>
      <c r="S53" s="103" t="str">
        <f t="shared" si="4"/>
        <v/>
      </c>
      <c r="T53" s="103" t="str">
        <f t="shared" si="4"/>
        <v/>
      </c>
      <c r="U53" s="317" t="s">
        <v>2611</v>
      </c>
      <c r="V53" s="317"/>
      <c r="W53" s="119">
        <v>925</v>
      </c>
      <c r="X53" s="143">
        <f>IFERROR(IF(AND(X41,X45,X47,X48,X49,X50,X51)="","",SUM(X41,X45,X47)-SUM(X48)-SUM(X49)+SUM(X50,X51)),"")</f>
        <v>3585660</v>
      </c>
      <c r="Y53" s="143" t="str">
        <f>IFERROR(IF(AND(Y41,Y45,Y47,Y48,Y49,Y50,Y51)="","",SUM(Y41,Y45,Y47)-SUM(Y48)-SUM(Y49)+SUM(Y50,Y51)),"")</f>
        <v/>
      </c>
      <c r="Z53" s="143">
        <f t="shared" ref="Z53:AD53" si="7">IFERROR(IF(AND(Z41,Z45,Z47,Z48,Z49,Z50,Z51)="","",SUM(Z41,Z45,Z47)-SUM(Z48)-SUM(Z49)+SUM(Z50,Z51)),"")</f>
        <v>1553897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-1484925</v>
      </c>
      <c r="AE53" s="143">
        <f>IFERROR(IF(AND(X53,Y53,Z53,AA53,AB53,AC53,AD53)="","",SUM(X53,Y53,Z53,AA53,AB53,AC53,AD53)),"")</f>
        <v>3654632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>
      <c r="K54" s="239">
        <f>IF(ISERROR(ABS(LOG(ABS(SUM(K22:K53)),EXP(3)))),"",ABS(LOG(ABS(SUM(K22:K53)),EXP(3))))</f>
        <v>4.2063095735486336</v>
      </c>
      <c r="L54" s="239" t="str">
        <f t="shared" ref="L54:T54" si="8">IF(ISERROR(ABS(LOG(ABS(SUM(L22:L53)),EXP(3)))),"",ABS(LOG(ABS(SUM(L22:L53)),EXP(3))))</f>
        <v/>
      </c>
      <c r="M54" s="239">
        <f t="shared" si="8"/>
        <v>4.4641520554687615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4.9855461855323275</v>
      </c>
      <c r="R54" s="239">
        <f t="shared" si="8"/>
        <v>5.2871124020053388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/>
    <row r="56" spans="1:33">
      <c r="U56" s="262" t="s">
        <v>2149</v>
      </c>
      <c r="AF56" s="263" t="s">
        <v>2151</v>
      </c>
      <c r="AG56" s="269" t="s">
        <v>2150</v>
      </c>
    </row>
    <row r="57" spans="1:33">
      <c r="U57" s="319" t="str">
        <f>OP!C45</f>
        <v>Mostar, 21.07.2025.</v>
      </c>
      <c r="V57" s="319"/>
      <c r="AG57" s="274" t="str">
        <f>OP!AJ45</f>
        <v>Damir Bule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 xr:uid="{00000000-0002-0000-0700-000000000000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F932E"/>
  </sheetPr>
  <dimension ref="A1:AIJ60"/>
  <sheetViews>
    <sheetView showGridLines="0" view="pageLayout" topLeftCell="B1" zoomScale="80" zoomScaleNormal="100" zoomScalePageLayoutView="80" workbookViewId="0">
      <selection activeCell="S18" sqref="S18:AQ18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37" t="str">
        <f>BS!E1</f>
        <v>UNIS TELEKOMUNIKACIJE d.d.</v>
      </c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79" t="s">
        <v>2541</v>
      </c>
      <c r="AL1" s="280"/>
      <c r="AM1" s="280"/>
      <c r="AN1" s="280"/>
      <c r="AO1" s="280"/>
      <c r="AP1" s="280"/>
      <c r="AQ1" s="280"/>
    </row>
    <row r="2" spans="1:920" s="81" customFormat="1" ht="14.25" customHeight="1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22" t="s">
        <v>2586</v>
      </c>
      <c r="AL2" s="322"/>
      <c r="AM2" s="322"/>
      <c r="AN2" s="322"/>
      <c r="AO2" s="322"/>
      <c r="AP2" s="322"/>
      <c r="AQ2" s="322"/>
    </row>
    <row r="3" spans="1:920" s="81" customFormat="1" ht="15" customHeight="1">
      <c r="B3" s="266"/>
      <c r="C3" s="337" t="str">
        <f>BS!E3</f>
        <v>Mostar, Dr.Ante Starčevića 50</v>
      </c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1"/>
      <c r="AL4" s="281"/>
      <c r="AM4" s="281"/>
      <c r="AN4" s="281"/>
      <c r="AO4" s="281"/>
      <c r="AP4" s="281"/>
      <c r="AQ4" s="281"/>
    </row>
    <row r="5" spans="1:920" s="80" customFormat="1" ht="15" customHeight="1">
      <c r="C5" s="298" t="str">
        <f>BS!E5</f>
        <v>26.30 Proizvodnja komunikacijske opreme</v>
      </c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>
      <c r="C7" s="337" t="str">
        <f>BS!E7</f>
        <v>4227000220000</v>
      </c>
      <c r="D7" s="337"/>
      <c r="E7" s="337"/>
      <c r="F7" s="337"/>
      <c r="G7" s="337"/>
      <c r="H7" s="337"/>
      <c r="I7" s="337"/>
      <c r="J7" s="337"/>
      <c r="K7" s="337"/>
      <c r="L7" s="337"/>
      <c r="M7" s="337"/>
      <c r="N7" s="337"/>
      <c r="O7" s="337"/>
      <c r="P7" s="337"/>
      <c r="Q7" s="337"/>
      <c r="R7" s="337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>
      <c r="C9" s="337" t="str">
        <f>BS!E9</f>
        <v>1-815</v>
      </c>
      <c r="D9" s="337"/>
      <c r="E9" s="337"/>
      <c r="F9" s="337"/>
      <c r="G9" s="337"/>
      <c r="H9" s="337"/>
      <c r="I9" s="337"/>
      <c r="J9" s="337"/>
      <c r="K9" s="337"/>
      <c r="L9" s="337"/>
      <c r="M9" s="337"/>
      <c r="N9" s="337"/>
      <c r="O9" s="337"/>
      <c r="P9" s="337"/>
      <c r="Q9" s="337"/>
      <c r="R9" s="337"/>
    </row>
    <row r="10" spans="1:920" ht="21" customHeight="1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>
      <c r="A11" s="45"/>
      <c r="B11" s="45"/>
      <c r="C11" s="325" t="s">
        <v>2587</v>
      </c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  <c r="Z11" s="326"/>
      <c r="AA11" s="326"/>
      <c r="AB11" s="326"/>
      <c r="AC11" s="326"/>
      <c r="AD11" s="326"/>
      <c r="AE11" s="326"/>
      <c r="AF11" s="326"/>
      <c r="AG11" s="326"/>
      <c r="AH11" s="326"/>
      <c r="AI11" s="326"/>
      <c r="AJ11" s="326"/>
      <c r="AK11" s="326"/>
      <c r="AL11" s="326"/>
      <c r="AM11" s="326"/>
      <c r="AN11" s="326"/>
      <c r="AO11" s="326"/>
      <c r="AP11" s="326"/>
      <c r="AQ11" s="326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6"/>
      <c r="AG12" s="326"/>
      <c r="AH12" s="326"/>
      <c r="AI12" s="326"/>
      <c r="AJ12" s="326"/>
      <c r="AK12" s="326"/>
      <c r="AL12" s="326"/>
      <c r="AM12" s="326"/>
      <c r="AN12" s="326"/>
      <c r="AO12" s="326"/>
      <c r="AP12" s="326"/>
      <c r="AQ12" s="326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7"/>
      <c r="AJ13" s="253"/>
    </row>
    <row r="14" spans="1:920" ht="15.75" customHeight="1">
      <c r="C14" s="330" t="s">
        <v>2588</v>
      </c>
      <c r="D14" s="331"/>
      <c r="E14" s="331"/>
      <c r="F14" s="331"/>
      <c r="G14" s="331"/>
      <c r="H14" s="331"/>
      <c r="I14" s="331"/>
      <c r="J14" s="331"/>
      <c r="K14" s="331"/>
      <c r="L14" s="331"/>
      <c r="M14" s="331"/>
      <c r="N14" s="331"/>
      <c r="O14" s="331"/>
      <c r="P14" s="331"/>
      <c r="Q14" s="331"/>
      <c r="R14" s="332"/>
      <c r="S14" s="330" t="s">
        <v>2589</v>
      </c>
      <c r="T14" s="331"/>
      <c r="U14" s="331"/>
      <c r="V14" s="331"/>
      <c r="W14" s="331"/>
      <c r="X14" s="331"/>
      <c r="Y14" s="331"/>
      <c r="Z14" s="331"/>
      <c r="AA14" s="331"/>
      <c r="AB14" s="331"/>
      <c r="AC14" s="331"/>
      <c r="AD14" s="331"/>
      <c r="AE14" s="331"/>
      <c r="AF14" s="331"/>
      <c r="AG14" s="331"/>
      <c r="AH14" s="331"/>
      <c r="AI14" s="331"/>
      <c r="AJ14" s="331"/>
      <c r="AK14" s="331"/>
      <c r="AL14" s="331"/>
      <c r="AM14" s="331"/>
      <c r="AN14" s="331"/>
      <c r="AO14" s="331"/>
      <c r="AP14" s="331"/>
      <c r="AQ14" s="332"/>
    </row>
    <row r="15" spans="1:920">
      <c r="C15" s="333"/>
      <c r="D15" s="334"/>
      <c r="E15" s="334"/>
      <c r="F15" s="334"/>
      <c r="G15" s="334"/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5"/>
      <c r="S15" s="333"/>
      <c r="T15" s="334"/>
      <c r="U15" s="334"/>
      <c r="V15" s="334"/>
      <c r="W15" s="334"/>
      <c r="X15" s="334"/>
      <c r="Y15" s="334"/>
      <c r="Z15" s="334"/>
      <c r="AA15" s="334"/>
      <c r="AB15" s="334"/>
      <c r="AC15" s="334"/>
      <c r="AD15" s="334"/>
      <c r="AE15" s="334"/>
      <c r="AF15" s="334"/>
      <c r="AG15" s="334"/>
      <c r="AH15" s="334"/>
      <c r="AI15" s="334"/>
      <c r="AJ15" s="334"/>
      <c r="AK15" s="334"/>
      <c r="AL15" s="334"/>
      <c r="AM15" s="334"/>
      <c r="AN15" s="334"/>
      <c r="AO15" s="334"/>
      <c r="AP15" s="334"/>
      <c r="AQ15" s="335"/>
    </row>
    <row r="16" spans="1:920" s="88" customFormat="1">
      <c r="A16" s="77">
        <v>0.01</v>
      </c>
      <c r="B16" s="77" t="str">
        <f>IF(LEN(Y16)=0,"",1+ABS((Y16*A16)/LEN(Y16))+A16)</f>
        <v/>
      </c>
      <c r="C16" s="336"/>
      <c r="D16" s="336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24"/>
      <c r="T16" s="324"/>
      <c r="U16" s="324"/>
      <c r="V16" s="324"/>
      <c r="W16" s="324"/>
      <c r="X16" s="324"/>
      <c r="Y16" s="324"/>
      <c r="Z16" s="324"/>
      <c r="AA16" s="324"/>
      <c r="AB16" s="324"/>
      <c r="AC16" s="324"/>
      <c r="AD16" s="324"/>
      <c r="AE16" s="324"/>
      <c r="AF16" s="324"/>
      <c r="AG16" s="324"/>
      <c r="AH16" s="324"/>
      <c r="AI16" s="324"/>
      <c r="AJ16" s="324"/>
      <c r="AK16" s="324"/>
      <c r="AL16" s="324"/>
      <c r="AM16" s="324"/>
      <c r="AN16" s="324"/>
      <c r="AO16" s="324"/>
      <c r="AP16" s="324"/>
      <c r="AQ16" s="324"/>
    </row>
    <row r="17" spans="1:43" s="88" customFormat="1">
      <c r="A17" s="77"/>
      <c r="B17" s="77"/>
      <c r="C17" s="291"/>
      <c r="D17" s="291"/>
      <c r="E17" s="291"/>
      <c r="F17" s="291"/>
      <c r="G17" s="291"/>
      <c r="H17" s="291"/>
      <c r="I17" s="291"/>
      <c r="J17" s="291"/>
      <c r="K17" s="291"/>
      <c r="L17" s="291"/>
      <c r="M17" s="291"/>
      <c r="N17" s="291"/>
      <c r="O17" s="291"/>
      <c r="P17" s="291"/>
      <c r="Q17" s="291"/>
      <c r="R17" s="291"/>
      <c r="S17" s="324"/>
      <c r="T17" s="324"/>
      <c r="U17" s="324"/>
      <c r="V17" s="324"/>
      <c r="W17" s="324"/>
      <c r="X17" s="324"/>
      <c r="Y17" s="324"/>
      <c r="Z17" s="324"/>
      <c r="AA17" s="324"/>
      <c r="AB17" s="324"/>
      <c r="AC17" s="324"/>
      <c r="AD17" s="324"/>
      <c r="AE17" s="324"/>
      <c r="AF17" s="324"/>
      <c r="AG17" s="324"/>
      <c r="AH17" s="324"/>
      <c r="AI17" s="324"/>
      <c r="AJ17" s="324"/>
      <c r="AK17" s="324"/>
      <c r="AL17" s="324"/>
      <c r="AM17" s="324"/>
      <c r="AN17" s="324"/>
      <c r="AO17" s="324"/>
      <c r="AP17" s="324"/>
      <c r="AQ17" s="324"/>
    </row>
    <row r="18" spans="1:43" s="88" customFormat="1">
      <c r="A18" s="77"/>
      <c r="B18" s="77"/>
      <c r="C18" s="323"/>
      <c r="D18" s="323"/>
      <c r="E18" s="323"/>
      <c r="F18" s="323"/>
      <c r="G18" s="323"/>
      <c r="H18" s="323"/>
      <c r="I18" s="323"/>
      <c r="J18" s="323"/>
      <c r="K18" s="323"/>
      <c r="L18" s="323"/>
      <c r="M18" s="323"/>
      <c r="N18" s="323"/>
      <c r="O18" s="323"/>
      <c r="P18" s="323"/>
      <c r="Q18" s="323"/>
      <c r="R18" s="323"/>
      <c r="S18" s="324"/>
      <c r="T18" s="324"/>
      <c r="U18" s="324"/>
      <c r="V18" s="324"/>
      <c r="W18" s="324"/>
      <c r="X18" s="324"/>
      <c r="Y18" s="324"/>
      <c r="Z18" s="324"/>
      <c r="AA18" s="324"/>
      <c r="AB18" s="324"/>
      <c r="AC18" s="324"/>
      <c r="AD18" s="324"/>
      <c r="AE18" s="324"/>
      <c r="AF18" s="324"/>
      <c r="AG18" s="324"/>
      <c r="AH18" s="324"/>
      <c r="AI18" s="324"/>
      <c r="AJ18" s="324"/>
      <c r="AK18" s="324"/>
      <c r="AL18" s="324"/>
      <c r="AM18" s="324"/>
      <c r="AN18" s="324"/>
      <c r="AO18" s="324"/>
      <c r="AP18" s="324"/>
      <c r="AQ18" s="324"/>
    </row>
    <row r="19" spans="1:43" s="88" customFormat="1">
      <c r="A19" s="77"/>
      <c r="B19" s="77"/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4"/>
      <c r="T19" s="324"/>
      <c r="U19" s="324"/>
      <c r="V19" s="324"/>
      <c r="W19" s="324"/>
      <c r="X19" s="324"/>
      <c r="Y19" s="324"/>
      <c r="Z19" s="324"/>
      <c r="AA19" s="324"/>
      <c r="AB19" s="324"/>
      <c r="AC19" s="324"/>
      <c r="AD19" s="324"/>
      <c r="AE19" s="324"/>
      <c r="AF19" s="324"/>
      <c r="AG19" s="324"/>
      <c r="AH19" s="324"/>
      <c r="AI19" s="324"/>
      <c r="AJ19" s="324"/>
      <c r="AK19" s="324"/>
      <c r="AL19" s="324"/>
      <c r="AM19" s="324"/>
      <c r="AN19" s="324"/>
      <c r="AO19" s="324"/>
      <c r="AP19" s="324"/>
      <c r="AQ19" s="324"/>
    </row>
    <row r="20" spans="1:43" s="88" customFormat="1">
      <c r="A20" s="77"/>
      <c r="B20" s="77"/>
      <c r="C20" s="323"/>
      <c r="D20" s="323"/>
      <c r="E20" s="323"/>
      <c r="F20" s="323"/>
      <c r="G20" s="323"/>
      <c r="H20" s="323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324"/>
      <c r="T20" s="324"/>
      <c r="U20" s="324"/>
      <c r="V20" s="324"/>
      <c r="W20" s="324"/>
      <c r="X20" s="324"/>
      <c r="Y20" s="324"/>
      <c r="Z20" s="324"/>
      <c r="AA20" s="324"/>
      <c r="AB20" s="324"/>
      <c r="AC20" s="324"/>
      <c r="AD20" s="324"/>
      <c r="AE20" s="324"/>
      <c r="AF20" s="324"/>
      <c r="AG20" s="324"/>
      <c r="AH20" s="324"/>
      <c r="AI20" s="324"/>
      <c r="AJ20" s="324"/>
      <c r="AK20" s="324"/>
      <c r="AL20" s="324"/>
      <c r="AM20" s="324"/>
      <c r="AN20" s="324"/>
      <c r="AO20" s="324"/>
      <c r="AP20" s="324"/>
      <c r="AQ20" s="324"/>
    </row>
    <row r="21" spans="1:43" s="88" customFormat="1">
      <c r="A21" s="77"/>
      <c r="B21" s="77"/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4"/>
      <c r="T21" s="324"/>
      <c r="U21" s="324"/>
      <c r="V21" s="324"/>
      <c r="W21" s="324"/>
      <c r="X21" s="324"/>
      <c r="Y21" s="324"/>
      <c r="Z21" s="324"/>
      <c r="AA21" s="324"/>
      <c r="AB21" s="324"/>
      <c r="AC21" s="324"/>
      <c r="AD21" s="324"/>
      <c r="AE21" s="324"/>
      <c r="AF21" s="324"/>
      <c r="AG21" s="324"/>
      <c r="AH21" s="324"/>
      <c r="AI21" s="324"/>
      <c r="AJ21" s="324"/>
      <c r="AK21" s="324"/>
      <c r="AL21" s="324"/>
      <c r="AM21" s="324"/>
      <c r="AN21" s="324"/>
      <c r="AO21" s="324"/>
      <c r="AP21" s="324"/>
      <c r="AQ21" s="324"/>
    </row>
    <row r="22" spans="1:43" s="88" customFormat="1">
      <c r="A22" s="77"/>
      <c r="B22" s="77"/>
      <c r="C22" s="323"/>
      <c r="D22" s="323"/>
      <c r="E22" s="323"/>
      <c r="F22" s="323"/>
      <c r="G22" s="323"/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4"/>
      <c r="T22" s="324"/>
      <c r="U22" s="324"/>
      <c r="V22" s="324"/>
      <c r="W22" s="324"/>
      <c r="X22" s="324"/>
      <c r="Y22" s="324"/>
      <c r="Z22" s="324"/>
      <c r="AA22" s="324"/>
      <c r="AB22" s="324"/>
      <c r="AC22" s="324"/>
      <c r="AD22" s="324"/>
      <c r="AE22" s="324"/>
      <c r="AF22" s="324"/>
      <c r="AG22" s="324"/>
      <c r="AH22" s="324"/>
      <c r="AI22" s="324"/>
      <c r="AJ22" s="324"/>
      <c r="AK22" s="324"/>
      <c r="AL22" s="324"/>
      <c r="AM22" s="324"/>
      <c r="AN22" s="324"/>
      <c r="AO22" s="324"/>
      <c r="AP22" s="324"/>
      <c r="AQ22" s="324"/>
    </row>
    <row r="23" spans="1:43" s="88" customFormat="1">
      <c r="A23" s="77"/>
      <c r="B23" s="77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24"/>
      <c r="T23" s="324"/>
      <c r="U23" s="324"/>
      <c r="V23" s="324"/>
      <c r="W23" s="324"/>
      <c r="X23" s="324"/>
      <c r="Y23" s="324"/>
      <c r="Z23" s="324"/>
      <c r="AA23" s="324"/>
      <c r="AB23" s="324"/>
      <c r="AC23" s="324"/>
      <c r="AD23" s="324"/>
      <c r="AE23" s="324"/>
      <c r="AF23" s="324"/>
      <c r="AG23" s="324"/>
      <c r="AH23" s="324"/>
      <c r="AI23" s="324"/>
      <c r="AJ23" s="324"/>
      <c r="AK23" s="324"/>
      <c r="AL23" s="324"/>
      <c r="AM23" s="324"/>
      <c r="AN23" s="324"/>
      <c r="AO23" s="324"/>
      <c r="AP23" s="324"/>
      <c r="AQ23" s="324"/>
    </row>
    <row r="24" spans="1:43" s="88" customFormat="1">
      <c r="A24" s="77"/>
      <c r="B24" s="77"/>
      <c r="C24" s="323"/>
      <c r="D24" s="323"/>
      <c r="E24" s="323"/>
      <c r="F24" s="323"/>
      <c r="G24" s="323"/>
      <c r="H24" s="323"/>
      <c r="I24" s="323"/>
      <c r="J24" s="323"/>
      <c r="K24" s="323"/>
      <c r="L24" s="323"/>
      <c r="M24" s="323"/>
      <c r="N24" s="323"/>
      <c r="O24" s="323"/>
      <c r="P24" s="323"/>
      <c r="Q24" s="323"/>
      <c r="R24" s="323"/>
      <c r="S24" s="324"/>
      <c r="T24" s="324"/>
      <c r="U24" s="324"/>
      <c r="V24" s="324"/>
      <c r="W24" s="324"/>
      <c r="X24" s="324"/>
      <c r="Y24" s="324"/>
      <c r="Z24" s="324"/>
      <c r="AA24" s="324"/>
      <c r="AB24" s="324"/>
      <c r="AC24" s="324"/>
      <c r="AD24" s="324"/>
      <c r="AE24" s="324"/>
      <c r="AF24" s="324"/>
      <c r="AG24" s="324"/>
      <c r="AH24" s="324"/>
      <c r="AI24" s="324"/>
      <c r="AJ24" s="324"/>
      <c r="AK24" s="324"/>
      <c r="AL24" s="324"/>
      <c r="AM24" s="324"/>
      <c r="AN24" s="324"/>
      <c r="AO24" s="324"/>
      <c r="AP24" s="324"/>
      <c r="AQ24" s="324"/>
    </row>
    <row r="25" spans="1:43" s="88" customFormat="1">
      <c r="A25" s="77"/>
      <c r="B25" s="77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24"/>
      <c r="T25" s="324"/>
      <c r="U25" s="324"/>
      <c r="V25" s="324"/>
      <c r="W25" s="324"/>
      <c r="X25" s="324"/>
      <c r="Y25" s="324"/>
      <c r="Z25" s="324"/>
      <c r="AA25" s="324"/>
      <c r="AB25" s="324"/>
      <c r="AC25" s="324"/>
      <c r="AD25" s="324"/>
      <c r="AE25" s="324"/>
      <c r="AF25" s="324"/>
      <c r="AG25" s="324"/>
      <c r="AH25" s="324"/>
      <c r="AI25" s="324"/>
      <c r="AJ25" s="324"/>
      <c r="AK25" s="324"/>
      <c r="AL25" s="324"/>
      <c r="AM25" s="324"/>
      <c r="AN25" s="324"/>
      <c r="AO25" s="324"/>
      <c r="AP25" s="324"/>
      <c r="AQ25" s="324"/>
    </row>
    <row r="26" spans="1:43" s="88" customFormat="1">
      <c r="A26" s="77"/>
      <c r="B26" s="77"/>
      <c r="C26" s="323"/>
      <c r="D26" s="323"/>
      <c r="E26" s="323"/>
      <c r="F26" s="323"/>
      <c r="G26" s="323"/>
      <c r="H26" s="323"/>
      <c r="I26" s="323"/>
      <c r="J26" s="323"/>
      <c r="K26" s="323"/>
      <c r="L26" s="323"/>
      <c r="M26" s="323"/>
      <c r="N26" s="323"/>
      <c r="O26" s="323"/>
      <c r="P26" s="323"/>
      <c r="Q26" s="323"/>
      <c r="R26" s="323"/>
      <c r="S26" s="324"/>
      <c r="T26" s="324"/>
      <c r="U26" s="324"/>
      <c r="V26" s="324"/>
      <c r="W26" s="324"/>
      <c r="X26" s="324"/>
      <c r="Y26" s="324"/>
      <c r="Z26" s="324"/>
      <c r="AA26" s="324"/>
      <c r="AB26" s="324"/>
      <c r="AC26" s="324"/>
      <c r="AD26" s="324"/>
      <c r="AE26" s="324"/>
      <c r="AF26" s="324"/>
      <c r="AG26" s="324"/>
      <c r="AH26" s="324"/>
      <c r="AI26" s="324"/>
      <c r="AJ26" s="324"/>
      <c r="AK26" s="324"/>
      <c r="AL26" s="324"/>
      <c r="AM26" s="324"/>
      <c r="AN26" s="324"/>
      <c r="AO26" s="324"/>
      <c r="AP26" s="324"/>
      <c r="AQ26" s="324"/>
    </row>
    <row r="27" spans="1:43" s="88" customFormat="1">
      <c r="A27" s="77"/>
      <c r="B27" s="77"/>
      <c r="C27" s="323"/>
      <c r="D27" s="323"/>
      <c r="E27" s="323"/>
      <c r="F27" s="323"/>
      <c r="G27" s="323"/>
      <c r="H27" s="323"/>
      <c r="I27" s="323"/>
      <c r="J27" s="323"/>
      <c r="K27" s="323"/>
      <c r="L27" s="323"/>
      <c r="M27" s="323"/>
      <c r="N27" s="323"/>
      <c r="O27" s="323"/>
      <c r="P27" s="323"/>
      <c r="Q27" s="323"/>
      <c r="R27" s="323"/>
      <c r="S27" s="324"/>
      <c r="T27" s="324"/>
      <c r="U27" s="324"/>
      <c r="V27" s="324"/>
      <c r="W27" s="324"/>
      <c r="X27" s="324"/>
      <c r="Y27" s="324"/>
      <c r="Z27" s="324"/>
      <c r="AA27" s="324"/>
      <c r="AB27" s="324"/>
      <c r="AC27" s="324"/>
      <c r="AD27" s="324"/>
      <c r="AE27" s="324"/>
      <c r="AF27" s="324"/>
      <c r="AG27" s="324"/>
      <c r="AH27" s="324"/>
      <c r="AI27" s="324"/>
      <c r="AJ27" s="324"/>
      <c r="AK27" s="324"/>
      <c r="AL27" s="324"/>
      <c r="AM27" s="324"/>
      <c r="AN27" s="324"/>
      <c r="AO27" s="324"/>
      <c r="AP27" s="324"/>
      <c r="AQ27" s="324"/>
    </row>
    <row r="28" spans="1:43" s="88" customFormat="1">
      <c r="A28" s="77"/>
      <c r="B28" s="77"/>
      <c r="C28" s="323"/>
      <c r="D28" s="323"/>
      <c r="E28" s="323"/>
      <c r="F28" s="323"/>
      <c r="G28" s="323"/>
      <c r="H28" s="323"/>
      <c r="I28" s="323"/>
      <c r="J28" s="323"/>
      <c r="K28" s="323"/>
      <c r="L28" s="323"/>
      <c r="M28" s="323"/>
      <c r="N28" s="323"/>
      <c r="O28" s="323"/>
      <c r="P28" s="323"/>
      <c r="Q28" s="323"/>
      <c r="R28" s="323"/>
      <c r="S28" s="324"/>
      <c r="T28" s="324"/>
      <c r="U28" s="324"/>
      <c r="V28" s="324"/>
      <c r="W28" s="324"/>
      <c r="X28" s="324"/>
      <c r="Y28" s="324"/>
      <c r="Z28" s="324"/>
      <c r="AA28" s="324"/>
      <c r="AB28" s="324"/>
      <c r="AC28" s="324"/>
      <c r="AD28" s="324"/>
      <c r="AE28" s="324"/>
      <c r="AF28" s="324"/>
      <c r="AG28" s="324"/>
      <c r="AH28" s="324"/>
      <c r="AI28" s="324"/>
      <c r="AJ28" s="324"/>
      <c r="AK28" s="324"/>
      <c r="AL28" s="324"/>
      <c r="AM28" s="324"/>
      <c r="AN28" s="324"/>
      <c r="AO28" s="324"/>
      <c r="AP28" s="324"/>
      <c r="AQ28" s="324"/>
    </row>
    <row r="29" spans="1:43" s="88" customFormat="1">
      <c r="A29" s="77"/>
      <c r="B29" s="77"/>
      <c r="C29" s="323"/>
      <c r="D29" s="323"/>
      <c r="E29" s="323"/>
      <c r="F29" s="323"/>
      <c r="G29" s="323"/>
      <c r="H29" s="323"/>
      <c r="I29" s="323"/>
      <c r="J29" s="323"/>
      <c r="K29" s="323"/>
      <c r="L29" s="323"/>
      <c r="M29" s="323"/>
      <c r="N29" s="323"/>
      <c r="O29" s="323"/>
      <c r="P29" s="323"/>
      <c r="Q29" s="323"/>
      <c r="R29" s="323"/>
      <c r="S29" s="324"/>
      <c r="T29" s="324"/>
      <c r="U29" s="324"/>
      <c r="V29" s="324"/>
      <c r="W29" s="324"/>
      <c r="X29" s="324"/>
      <c r="Y29" s="324"/>
      <c r="Z29" s="324"/>
      <c r="AA29" s="324"/>
      <c r="AB29" s="324"/>
      <c r="AC29" s="324"/>
      <c r="AD29" s="324"/>
      <c r="AE29" s="324"/>
      <c r="AF29" s="324"/>
      <c r="AG29" s="324"/>
      <c r="AH29" s="324"/>
      <c r="AI29" s="324"/>
      <c r="AJ29" s="324"/>
      <c r="AK29" s="324"/>
      <c r="AL29" s="324"/>
      <c r="AM29" s="324"/>
      <c r="AN29" s="324"/>
      <c r="AO29" s="324"/>
      <c r="AP29" s="324"/>
      <c r="AQ29" s="324"/>
    </row>
    <row r="30" spans="1:43" s="88" customFormat="1">
      <c r="A30" s="77"/>
      <c r="B30" s="77"/>
      <c r="C30" s="323"/>
      <c r="D30" s="323"/>
      <c r="E30" s="323"/>
      <c r="F30" s="323"/>
      <c r="G30" s="323"/>
      <c r="H30" s="323"/>
      <c r="I30" s="323"/>
      <c r="J30" s="323"/>
      <c r="K30" s="323"/>
      <c r="L30" s="323"/>
      <c r="M30" s="323"/>
      <c r="N30" s="323"/>
      <c r="O30" s="323"/>
      <c r="P30" s="323"/>
      <c r="Q30" s="323"/>
      <c r="R30" s="323"/>
      <c r="S30" s="324"/>
      <c r="T30" s="324"/>
      <c r="U30" s="324"/>
      <c r="V30" s="324"/>
      <c r="W30" s="324"/>
      <c r="X30" s="324"/>
      <c r="Y30" s="324"/>
      <c r="Z30" s="324"/>
      <c r="AA30" s="324"/>
      <c r="AB30" s="324"/>
      <c r="AC30" s="324"/>
      <c r="AD30" s="324"/>
      <c r="AE30" s="324"/>
      <c r="AF30" s="324"/>
      <c r="AG30" s="324"/>
      <c r="AH30" s="324"/>
      <c r="AI30" s="324"/>
      <c r="AJ30" s="324"/>
      <c r="AK30" s="324"/>
      <c r="AL30" s="324"/>
      <c r="AM30" s="324"/>
      <c r="AN30" s="324"/>
      <c r="AO30" s="324"/>
      <c r="AP30" s="324"/>
      <c r="AQ30" s="324"/>
    </row>
    <row r="31" spans="1:43" s="88" customFormat="1">
      <c r="A31" s="77"/>
      <c r="B31" s="77"/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4"/>
      <c r="T31" s="324"/>
      <c r="U31" s="324"/>
      <c r="V31" s="324"/>
      <c r="W31" s="324"/>
      <c r="X31" s="324"/>
      <c r="Y31" s="324"/>
      <c r="Z31" s="324"/>
      <c r="AA31" s="324"/>
      <c r="AB31" s="324"/>
      <c r="AC31" s="324"/>
      <c r="AD31" s="324"/>
      <c r="AE31" s="324"/>
      <c r="AF31" s="324"/>
      <c r="AG31" s="324"/>
      <c r="AH31" s="324"/>
      <c r="AI31" s="324"/>
      <c r="AJ31" s="324"/>
      <c r="AK31" s="324"/>
      <c r="AL31" s="324"/>
      <c r="AM31" s="324"/>
      <c r="AN31" s="324"/>
      <c r="AO31" s="324"/>
      <c r="AP31" s="324"/>
      <c r="AQ31" s="324"/>
    </row>
    <row r="32" spans="1:43" s="88" customFormat="1">
      <c r="A32" s="77"/>
      <c r="B32" s="77"/>
      <c r="C32" s="323"/>
      <c r="D32" s="323"/>
      <c r="E32" s="323"/>
      <c r="F32" s="323"/>
      <c r="G32" s="323"/>
      <c r="H32" s="323"/>
      <c r="I32" s="323"/>
      <c r="J32" s="323"/>
      <c r="K32" s="323"/>
      <c r="L32" s="323"/>
      <c r="M32" s="323"/>
      <c r="N32" s="323"/>
      <c r="O32" s="323"/>
      <c r="P32" s="323"/>
      <c r="Q32" s="323"/>
      <c r="R32" s="323"/>
      <c r="S32" s="324"/>
      <c r="T32" s="324"/>
      <c r="U32" s="324"/>
      <c r="V32" s="324"/>
      <c r="W32" s="324"/>
      <c r="X32" s="324"/>
      <c r="Y32" s="324"/>
      <c r="Z32" s="324"/>
      <c r="AA32" s="324"/>
      <c r="AB32" s="324"/>
      <c r="AC32" s="324"/>
      <c r="AD32" s="324"/>
      <c r="AE32" s="324"/>
      <c r="AF32" s="324"/>
      <c r="AG32" s="324"/>
      <c r="AH32" s="324"/>
      <c r="AI32" s="324"/>
      <c r="AJ32" s="324"/>
      <c r="AK32" s="324"/>
      <c r="AL32" s="324"/>
      <c r="AM32" s="324"/>
      <c r="AN32" s="324"/>
      <c r="AO32" s="324"/>
      <c r="AP32" s="324"/>
      <c r="AQ32" s="324"/>
    </row>
    <row r="33" spans="1:43" s="88" customFormat="1">
      <c r="A33" s="77"/>
      <c r="B33" s="77"/>
      <c r="C33" s="323"/>
      <c r="D33" s="323"/>
      <c r="E33" s="323"/>
      <c r="F33" s="323"/>
      <c r="G33" s="323"/>
      <c r="H33" s="323"/>
      <c r="I33" s="323"/>
      <c r="J33" s="323"/>
      <c r="K33" s="323"/>
      <c r="L33" s="323"/>
      <c r="M33" s="323"/>
      <c r="N33" s="323"/>
      <c r="O33" s="323"/>
      <c r="P33" s="323"/>
      <c r="Q33" s="323"/>
      <c r="R33" s="323"/>
      <c r="S33" s="324"/>
      <c r="T33" s="324"/>
      <c r="U33" s="324"/>
      <c r="V33" s="324"/>
      <c r="W33" s="324"/>
      <c r="X33" s="324"/>
      <c r="Y33" s="324"/>
      <c r="Z33" s="324"/>
      <c r="AA33" s="324"/>
      <c r="AB33" s="324"/>
      <c r="AC33" s="324"/>
      <c r="AD33" s="324"/>
      <c r="AE33" s="324"/>
      <c r="AF33" s="324"/>
      <c r="AG33" s="324"/>
      <c r="AH33" s="324"/>
      <c r="AI33" s="324"/>
      <c r="AJ33" s="324"/>
      <c r="AK33" s="324"/>
      <c r="AL33" s="324"/>
      <c r="AM33" s="324"/>
      <c r="AN33" s="324"/>
      <c r="AO33" s="324"/>
      <c r="AP33" s="324"/>
      <c r="AQ33" s="324"/>
    </row>
    <row r="34" spans="1:43" s="88" customFormat="1">
      <c r="A34" s="77"/>
      <c r="B34" s="77"/>
      <c r="C34" s="323"/>
      <c r="D34" s="323"/>
      <c r="E34" s="323"/>
      <c r="F34" s="323"/>
      <c r="G34" s="323"/>
      <c r="H34" s="323"/>
      <c r="I34" s="323"/>
      <c r="J34" s="323"/>
      <c r="K34" s="323"/>
      <c r="L34" s="323"/>
      <c r="M34" s="323"/>
      <c r="N34" s="323"/>
      <c r="O34" s="323"/>
      <c r="P34" s="323"/>
      <c r="Q34" s="323"/>
      <c r="R34" s="323"/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  <c r="AH34" s="324"/>
      <c r="AI34" s="324"/>
      <c r="AJ34" s="324"/>
      <c r="AK34" s="324"/>
      <c r="AL34" s="324"/>
      <c r="AM34" s="324"/>
      <c r="AN34" s="324"/>
      <c r="AO34" s="324"/>
      <c r="AP34" s="324"/>
      <c r="AQ34" s="324"/>
    </row>
    <row r="35" spans="1:43" s="88" customFormat="1">
      <c r="A35" s="77"/>
      <c r="B35" s="77"/>
      <c r="C35" s="323"/>
      <c r="D35" s="323"/>
      <c r="E35" s="323"/>
      <c r="F35" s="323"/>
      <c r="G35" s="323"/>
      <c r="H35" s="323"/>
      <c r="I35" s="323"/>
      <c r="J35" s="323"/>
      <c r="K35" s="323"/>
      <c r="L35" s="323"/>
      <c r="M35" s="323"/>
      <c r="N35" s="323"/>
      <c r="O35" s="323"/>
      <c r="P35" s="323"/>
      <c r="Q35" s="323"/>
      <c r="R35" s="323"/>
      <c r="S35" s="324"/>
      <c r="T35" s="324"/>
      <c r="U35" s="324"/>
      <c r="V35" s="324"/>
      <c r="W35" s="324"/>
      <c r="X35" s="324"/>
      <c r="Y35" s="324"/>
      <c r="Z35" s="324"/>
      <c r="AA35" s="324"/>
      <c r="AB35" s="324"/>
      <c r="AC35" s="324"/>
      <c r="AD35" s="324"/>
      <c r="AE35" s="324"/>
      <c r="AF35" s="324"/>
      <c r="AG35" s="324"/>
      <c r="AH35" s="324"/>
      <c r="AI35" s="324"/>
      <c r="AJ35" s="324"/>
      <c r="AK35" s="324"/>
      <c r="AL35" s="324"/>
      <c r="AM35" s="324"/>
      <c r="AN35" s="324"/>
      <c r="AO35" s="324"/>
      <c r="AP35" s="324"/>
      <c r="AQ35" s="324"/>
    </row>
    <row r="36" spans="1:43" s="88" customFormat="1">
      <c r="A36" s="77"/>
      <c r="B36" s="77"/>
      <c r="C36" s="323"/>
      <c r="D36" s="323"/>
      <c r="E36" s="323"/>
      <c r="F36" s="323"/>
      <c r="G36" s="323"/>
      <c r="H36" s="323"/>
      <c r="I36" s="323"/>
      <c r="J36" s="323"/>
      <c r="K36" s="323"/>
      <c r="L36" s="323"/>
      <c r="M36" s="323"/>
      <c r="N36" s="323"/>
      <c r="O36" s="323"/>
      <c r="P36" s="323"/>
      <c r="Q36" s="323"/>
      <c r="R36" s="323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  <c r="AH36" s="324"/>
      <c r="AI36" s="324"/>
      <c r="AJ36" s="324"/>
      <c r="AK36" s="324"/>
      <c r="AL36" s="324"/>
      <c r="AM36" s="324"/>
      <c r="AN36" s="324"/>
      <c r="AO36" s="324"/>
      <c r="AP36" s="324"/>
      <c r="AQ36" s="324"/>
    </row>
    <row r="37" spans="1:43" s="88" customFormat="1">
      <c r="A37" s="77"/>
      <c r="B37" s="77"/>
      <c r="C37" s="323"/>
      <c r="D37" s="323"/>
      <c r="E37" s="323"/>
      <c r="F37" s="323"/>
      <c r="G37" s="323"/>
      <c r="H37" s="323"/>
      <c r="I37" s="323"/>
      <c r="J37" s="323"/>
      <c r="K37" s="323"/>
      <c r="L37" s="323"/>
      <c r="M37" s="323"/>
      <c r="N37" s="323"/>
      <c r="O37" s="323"/>
      <c r="P37" s="323"/>
      <c r="Q37" s="323"/>
      <c r="R37" s="323"/>
      <c r="S37" s="324"/>
      <c r="T37" s="324"/>
      <c r="U37" s="324"/>
      <c r="V37" s="324"/>
      <c r="W37" s="324"/>
      <c r="X37" s="324"/>
      <c r="Y37" s="324"/>
      <c r="Z37" s="324"/>
      <c r="AA37" s="324"/>
      <c r="AB37" s="324"/>
      <c r="AC37" s="324"/>
      <c r="AD37" s="324"/>
      <c r="AE37" s="324"/>
      <c r="AF37" s="324"/>
      <c r="AG37" s="324"/>
      <c r="AH37" s="324"/>
      <c r="AI37" s="324"/>
      <c r="AJ37" s="324"/>
      <c r="AK37" s="324"/>
      <c r="AL37" s="324"/>
      <c r="AM37" s="324"/>
      <c r="AN37" s="324"/>
      <c r="AO37" s="324"/>
      <c r="AP37" s="324"/>
      <c r="AQ37" s="324"/>
    </row>
    <row r="38" spans="1:43" s="88" customFormat="1">
      <c r="A38" s="77"/>
      <c r="B38" s="77"/>
      <c r="C38" s="323"/>
      <c r="D38" s="323"/>
      <c r="E38" s="323"/>
      <c r="F38" s="323"/>
      <c r="G38" s="323"/>
      <c r="H38" s="323"/>
      <c r="I38" s="323"/>
      <c r="J38" s="323"/>
      <c r="K38" s="323"/>
      <c r="L38" s="323"/>
      <c r="M38" s="323"/>
      <c r="N38" s="323"/>
      <c r="O38" s="323"/>
      <c r="P38" s="323"/>
      <c r="Q38" s="323"/>
      <c r="R38" s="323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  <c r="AI38" s="324"/>
      <c r="AJ38" s="324"/>
      <c r="AK38" s="324"/>
      <c r="AL38" s="324"/>
      <c r="AM38" s="324"/>
      <c r="AN38" s="324"/>
      <c r="AO38" s="324"/>
      <c r="AP38" s="324"/>
      <c r="AQ38" s="324"/>
    </row>
    <row r="39" spans="1:43" s="88" customFormat="1">
      <c r="A39" s="77"/>
      <c r="B39" s="77"/>
      <c r="C39" s="323"/>
      <c r="D39" s="323"/>
      <c r="E39" s="323"/>
      <c r="F39" s="323"/>
      <c r="G39" s="323"/>
      <c r="H39" s="323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  <c r="AI39" s="324"/>
      <c r="AJ39" s="324"/>
      <c r="AK39" s="324"/>
      <c r="AL39" s="324"/>
      <c r="AM39" s="324"/>
      <c r="AN39" s="324"/>
      <c r="AO39" s="324"/>
      <c r="AP39" s="324"/>
      <c r="AQ39" s="324"/>
    </row>
    <row r="40" spans="1:43" s="88" customFormat="1">
      <c r="A40" s="77"/>
      <c r="B40" s="77"/>
      <c r="C40" s="323"/>
      <c r="D40" s="323"/>
      <c r="E40" s="323"/>
      <c r="F40" s="323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  <c r="AH40" s="324"/>
      <c r="AI40" s="324"/>
      <c r="AJ40" s="324"/>
      <c r="AK40" s="324"/>
      <c r="AL40" s="324"/>
      <c r="AM40" s="324"/>
      <c r="AN40" s="324"/>
      <c r="AO40" s="324"/>
      <c r="AP40" s="324"/>
      <c r="AQ40" s="324"/>
    </row>
    <row r="41" spans="1:43" s="88" customFormat="1">
      <c r="A41" s="77"/>
      <c r="B41" s="77"/>
      <c r="C41" s="323"/>
      <c r="D41" s="323"/>
      <c r="E41" s="323"/>
      <c r="F41" s="323"/>
      <c r="G41" s="323"/>
      <c r="H41" s="323"/>
      <c r="I41" s="323"/>
      <c r="J41" s="323"/>
      <c r="K41" s="323"/>
      <c r="L41" s="323"/>
      <c r="M41" s="323"/>
      <c r="N41" s="323"/>
      <c r="O41" s="323"/>
      <c r="P41" s="323"/>
      <c r="Q41" s="323"/>
      <c r="R41" s="323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  <c r="AH41" s="324"/>
      <c r="AI41" s="324"/>
      <c r="AJ41" s="324"/>
      <c r="AK41" s="324"/>
      <c r="AL41" s="324"/>
      <c r="AM41" s="324"/>
      <c r="AN41" s="324"/>
      <c r="AO41" s="324"/>
      <c r="AP41" s="324"/>
      <c r="AQ41" s="324"/>
    </row>
    <row r="42" spans="1:43" s="88" customFormat="1">
      <c r="A42" s="77"/>
      <c r="B42" s="77"/>
      <c r="C42" s="323"/>
      <c r="D42" s="323"/>
      <c r="E42" s="323"/>
      <c r="F42" s="323"/>
      <c r="G42" s="323"/>
      <c r="H42" s="323"/>
      <c r="I42" s="323"/>
      <c r="J42" s="323"/>
      <c r="K42" s="323"/>
      <c r="L42" s="323"/>
      <c r="M42" s="323"/>
      <c r="N42" s="323"/>
      <c r="O42" s="323"/>
      <c r="P42" s="323"/>
      <c r="Q42" s="323"/>
      <c r="R42" s="323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  <c r="AH42" s="324"/>
      <c r="AI42" s="324"/>
      <c r="AJ42" s="324"/>
      <c r="AK42" s="324"/>
      <c r="AL42" s="324"/>
      <c r="AM42" s="324"/>
      <c r="AN42" s="324"/>
      <c r="AO42" s="324"/>
      <c r="AP42" s="324"/>
      <c r="AQ42" s="324"/>
    </row>
    <row r="43" spans="1:43" s="88" customFormat="1">
      <c r="A43" s="77"/>
      <c r="B43" s="77"/>
      <c r="C43" s="323"/>
      <c r="D43" s="323"/>
      <c r="E43" s="323"/>
      <c r="F43" s="323"/>
      <c r="G43" s="323"/>
      <c r="H43" s="323"/>
      <c r="I43" s="323"/>
      <c r="J43" s="323"/>
      <c r="K43" s="323"/>
      <c r="L43" s="323"/>
      <c r="M43" s="323"/>
      <c r="N43" s="323"/>
      <c r="O43" s="323"/>
      <c r="P43" s="323"/>
      <c r="Q43" s="323"/>
      <c r="R43" s="323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  <c r="AP43" s="324"/>
      <c r="AQ43" s="324"/>
    </row>
    <row r="44" spans="1:43" s="88" customFormat="1">
      <c r="A44" s="77"/>
      <c r="B44" s="77"/>
      <c r="C44" s="323"/>
      <c r="D44" s="323"/>
      <c r="E44" s="323"/>
      <c r="F44" s="323"/>
      <c r="G44" s="323"/>
      <c r="H44" s="323"/>
      <c r="I44" s="323"/>
      <c r="J44" s="323"/>
      <c r="K44" s="323"/>
      <c r="L44" s="323"/>
      <c r="M44" s="323"/>
      <c r="N44" s="323"/>
      <c r="O44" s="323"/>
      <c r="P44" s="323"/>
      <c r="Q44" s="323"/>
      <c r="R44" s="323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  <c r="AH44" s="324"/>
      <c r="AI44" s="324"/>
      <c r="AJ44" s="324"/>
      <c r="AK44" s="324"/>
      <c r="AL44" s="324"/>
      <c r="AM44" s="324"/>
      <c r="AN44" s="324"/>
      <c r="AO44" s="324"/>
      <c r="AP44" s="324"/>
      <c r="AQ44" s="324"/>
    </row>
    <row r="45" spans="1:43" s="88" customFormat="1">
      <c r="A45" s="77"/>
      <c r="B45" s="77"/>
      <c r="C45" s="323"/>
      <c r="D45" s="323"/>
      <c r="E45" s="323"/>
      <c r="F45" s="323"/>
      <c r="G45" s="323"/>
      <c r="H45" s="323"/>
      <c r="I45" s="323"/>
      <c r="J45" s="323"/>
      <c r="K45" s="323"/>
      <c r="L45" s="323"/>
      <c r="M45" s="323"/>
      <c r="N45" s="323"/>
      <c r="O45" s="323"/>
      <c r="P45" s="323"/>
      <c r="Q45" s="323"/>
      <c r="R45" s="323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  <c r="AH45" s="324"/>
      <c r="AI45" s="324"/>
      <c r="AJ45" s="324"/>
      <c r="AK45" s="324"/>
      <c r="AL45" s="324"/>
      <c r="AM45" s="324"/>
      <c r="AN45" s="324"/>
      <c r="AO45" s="324"/>
      <c r="AP45" s="324"/>
      <c r="AQ45" s="324"/>
    </row>
    <row r="46" spans="1:43" s="88" customFormat="1">
      <c r="A46" s="77"/>
      <c r="B46" s="77"/>
      <c r="C46" s="323"/>
      <c r="D46" s="323"/>
      <c r="E46" s="323"/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4"/>
      <c r="T46" s="324"/>
      <c r="U46" s="324"/>
      <c r="V46" s="324"/>
      <c r="W46" s="324"/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  <c r="AH46" s="324"/>
      <c r="AI46" s="324"/>
      <c r="AJ46" s="324"/>
      <c r="AK46" s="324"/>
      <c r="AL46" s="324"/>
      <c r="AM46" s="324"/>
      <c r="AN46" s="324"/>
      <c r="AO46" s="324"/>
      <c r="AP46" s="324"/>
      <c r="AQ46" s="324"/>
    </row>
    <row r="47" spans="1:43" s="88" customFormat="1">
      <c r="A47" s="77"/>
      <c r="B47" s="77"/>
      <c r="C47" s="323"/>
      <c r="D47" s="323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4"/>
      <c r="T47" s="324"/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  <c r="AH47" s="324"/>
      <c r="AI47" s="324"/>
      <c r="AJ47" s="324"/>
      <c r="AK47" s="324"/>
      <c r="AL47" s="324"/>
      <c r="AM47" s="324"/>
      <c r="AN47" s="324"/>
      <c r="AO47" s="324"/>
      <c r="AP47" s="324"/>
      <c r="AQ47" s="324"/>
    </row>
    <row r="48" spans="1:43" s="88" customFormat="1">
      <c r="A48" s="77"/>
      <c r="B48" s="77"/>
      <c r="C48" s="323"/>
      <c r="D48" s="323"/>
      <c r="E48" s="323"/>
      <c r="F48" s="323"/>
      <c r="G48" s="323"/>
      <c r="H48" s="323"/>
      <c r="I48" s="323"/>
      <c r="J48" s="323"/>
      <c r="K48" s="323"/>
      <c r="L48" s="323"/>
      <c r="M48" s="323"/>
      <c r="N48" s="323"/>
      <c r="O48" s="323"/>
      <c r="P48" s="323"/>
      <c r="Q48" s="323"/>
      <c r="R48" s="323"/>
      <c r="S48" s="324"/>
      <c r="T48" s="324"/>
      <c r="U48" s="324"/>
      <c r="V48" s="324"/>
      <c r="W48" s="324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  <c r="AH48" s="324"/>
      <c r="AI48" s="324"/>
      <c r="AJ48" s="324"/>
      <c r="AK48" s="324"/>
      <c r="AL48" s="324"/>
      <c r="AM48" s="324"/>
      <c r="AN48" s="324"/>
      <c r="AO48" s="324"/>
      <c r="AP48" s="324"/>
      <c r="AQ48" s="324"/>
    </row>
    <row r="49" spans="1:43" ht="21" customHeight="1">
      <c r="B49" s="77" t="str">
        <f>IF(ISERROR(ABS(LOG(ABS(SUM(B16:B48)),EXP(3)))),"",ABS(LOG(ABS(SUM(B16:B48)),EXP(3))))</f>
        <v/>
      </c>
    </row>
    <row r="50" spans="1:43" ht="23.25" customHeight="1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>
      <c r="A51" s="90"/>
      <c r="B51" s="90"/>
      <c r="C51" s="296" t="s">
        <v>2149</v>
      </c>
      <c r="D51" s="296"/>
      <c r="E51" s="296"/>
      <c r="F51" s="296"/>
      <c r="G51" s="296"/>
      <c r="H51" s="296"/>
      <c r="I51" s="296"/>
      <c r="J51" s="296"/>
      <c r="K51" s="296"/>
      <c r="L51" s="296"/>
      <c r="T51" s="100"/>
      <c r="AE51" s="100" t="s">
        <v>2151</v>
      </c>
      <c r="AH51" s="329" t="s">
        <v>2150</v>
      </c>
      <c r="AI51" s="329"/>
      <c r="AJ51" s="329"/>
      <c r="AK51" s="329"/>
      <c r="AL51" s="329"/>
      <c r="AM51" s="329"/>
      <c r="AN51" s="329"/>
      <c r="AO51" s="329"/>
      <c r="AP51" s="329"/>
      <c r="AQ51" s="329"/>
    </row>
    <row r="52" spans="1:43">
      <c r="C52" s="327" t="str">
        <f>OP!C45</f>
        <v>Mostar, 21.07.2025.</v>
      </c>
      <c r="D52" s="327"/>
      <c r="E52" s="327"/>
      <c r="F52" s="327"/>
      <c r="G52" s="327"/>
      <c r="H52" s="327"/>
      <c r="I52" s="327"/>
      <c r="J52" s="327"/>
      <c r="K52" s="327"/>
      <c r="L52" s="327"/>
      <c r="M52" s="327"/>
      <c r="N52" s="327"/>
      <c r="O52" s="327"/>
      <c r="P52" s="327"/>
      <c r="Q52" s="327"/>
      <c r="R52" s="327"/>
      <c r="AH52" s="328" t="str">
        <f>OP!AJ45</f>
        <v>Damir Bule</v>
      </c>
      <c r="AI52" s="328"/>
      <c r="AJ52" s="328"/>
      <c r="AK52" s="328"/>
      <c r="AL52" s="328"/>
      <c r="AM52" s="328"/>
      <c r="AN52" s="328"/>
      <c r="AO52" s="328"/>
      <c r="AP52" s="328"/>
      <c r="AQ52" s="328"/>
    </row>
    <row r="53" spans="1:43" ht="60.75" customHeight="1">
      <c r="H53" s="93"/>
      <c r="I53" s="93"/>
      <c r="J53" s="93"/>
      <c r="K53" s="93"/>
      <c r="L53" s="93"/>
      <c r="AJ53" s="95"/>
      <c r="AK53" s="96"/>
    </row>
    <row r="54" spans="1:43" ht="60.75" customHeight="1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>
      <c r="C57" s="295"/>
      <c r="D57" s="295"/>
      <c r="E57" s="295"/>
      <c r="F57" s="295"/>
      <c r="G57" s="295"/>
      <c r="H57" s="295"/>
      <c r="I57" s="295"/>
      <c r="J57" s="295"/>
      <c r="K57" s="295"/>
      <c r="L57" s="295"/>
      <c r="AJ57" s="95"/>
      <c r="AK57" s="96"/>
    </row>
    <row r="58" spans="1:43" ht="72.75" customHeight="1">
      <c r="AJ58" s="95"/>
      <c r="AK58" s="96"/>
    </row>
    <row r="59" spans="1:43" ht="20.45" customHeight="1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C1:R1"/>
    <mergeCell ref="C3:R3"/>
    <mergeCell ref="C5:R5"/>
    <mergeCell ref="C7:R7"/>
    <mergeCell ref="C9:R9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Marina Prskalo</cp:lastModifiedBy>
  <cp:lastPrinted>2025-03-04T14:15:29Z</cp:lastPrinted>
  <dcterms:created xsi:type="dcterms:W3CDTF">2022-09-29T09:39:00Z</dcterms:created>
  <dcterms:modified xsi:type="dcterms:W3CDTF">2025-07-21T11:58:12Z</dcterms:modified>
  <cp:category>PrivrednaDrustva</cp:category>
</cp:coreProperties>
</file>