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oris.miletic\Desktop\UNIS\UNIS polugodišnji 2025,2026\2026\"/>
    </mc:Choice>
  </mc:AlternateContent>
  <xr:revisionPtr revIDLastSave="0" documentId="13_ncr:1_{167460C0-681D-476F-A2F5-BC6C1A1E5227}" xr6:coauthVersionLast="36" xr6:coauthVersionMax="47" xr10:uidLastSave="{00000000-0000-0000-0000-000000000000}"/>
  <bookViews>
    <workbookView xWindow="0" yWindow="0" windowWidth="5535" windowHeight="8940" tabRatio="740" firstSheet="2" activeTab="2" xr2:uid="{4315E691-B2FF-413B-87A8-E5EDBD8800B5}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6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I168" i="6"/>
  <c r="D168" i="6"/>
  <c r="C168" i="6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/>
  <c r="J161" i="6"/>
  <c r="I161" i="6"/>
  <c r="C161" i="6" s="1"/>
  <c r="D161" i="6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D146" i="6"/>
  <c r="C146" i="6"/>
  <c r="D145" i="6"/>
  <c r="C145" i="6"/>
  <c r="I144" i="6"/>
  <c r="C144" i="6" s="1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I100" i="6"/>
  <c r="D100" i="6"/>
  <c r="C100" i="6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/>
  <c r="D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I33" i="6"/>
  <c r="C33" i="6" s="1"/>
  <c r="D33" i="6"/>
  <c r="I32" i="6"/>
  <c r="C32" i="6" s="1"/>
  <c r="D31" i="6"/>
  <c r="C31" i="6"/>
  <c r="D30" i="6"/>
  <c r="C30" i="6"/>
  <c r="D29" i="6"/>
  <c r="C29" i="6"/>
  <c r="J28" i="6" a="1"/>
  <c r="J28" i="6" s="1"/>
  <c r="I28" i="6" a="1"/>
  <c r="I28" i="6" s="1"/>
  <c r="C28" i="6" s="1"/>
  <c r="D28" i="6"/>
  <c r="D27" i="6"/>
  <c r="C27" i="6"/>
  <c r="D26" i="6"/>
  <c r="C26" i="6"/>
  <c r="D25" i="6"/>
  <c r="C25" i="6"/>
  <c r="J24" i="6" a="1"/>
  <c r="J24" i="6" s="1"/>
  <c r="D24" i="6" s="1"/>
  <c r="I24" i="6" a="1"/>
  <c r="I24" i="6" s="1"/>
  <c r="C24" i="6" s="1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D27" i="5" s="1"/>
  <c r="I27" i="5" a="1"/>
  <c r="I27" i="5" s="1"/>
  <c r="C27" i="5" s="1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J81" i="6" l="1"/>
  <c r="D81" i="6" s="1"/>
  <c r="J19" i="6"/>
  <c r="D19" i="6" s="1"/>
  <c r="I130" i="5"/>
  <c r="C130" i="5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J41" i="5"/>
  <c r="J81" i="5"/>
  <c r="C112" i="5"/>
  <c r="I114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D116" i="8"/>
  <c r="K119" i="8"/>
  <c r="D119" i="8" s="1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N25" i="9"/>
  <c r="X37" i="9"/>
  <c r="Q25" i="9"/>
  <c r="D120" i="8" l="1"/>
  <c r="D121" i="8" s="1"/>
  <c r="J119" i="8"/>
  <c r="C119" i="8" s="1"/>
  <c r="C120" i="8" s="1"/>
  <c r="C121" i="8" s="1"/>
  <c r="I80" i="6"/>
  <c r="Z41" i="9"/>
  <c r="Z53" i="9" s="1"/>
  <c r="M53" i="9" s="1"/>
  <c r="AF41" i="9"/>
  <c r="S41" i="9" s="1"/>
  <c r="AC41" i="9"/>
  <c r="P41" i="9" s="1"/>
  <c r="AG25" i="9"/>
  <c r="T25" i="9" s="1"/>
  <c r="AA53" i="9"/>
  <c r="N53" i="9" s="1"/>
  <c r="N54" i="9" s="1"/>
  <c r="AB41" i="9"/>
  <c r="O37" i="9"/>
  <c r="Q37" i="9"/>
  <c r="B67" i="3"/>
  <c r="AC53" i="9"/>
  <c r="P53" i="9" s="1"/>
  <c r="B58" i="3"/>
  <c r="D87" i="7"/>
  <c r="K91" i="7"/>
  <c r="D91" i="7" s="1"/>
  <c r="B61" i="3"/>
  <c r="C81" i="6"/>
  <c r="I141" i="6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C114" i="5"/>
  <c r="B64" i="3"/>
  <c r="AD53" i="9"/>
  <c r="Q53" i="9" s="1"/>
  <c r="Q41" i="9"/>
  <c r="J87" i="5"/>
  <c r="D19" i="5"/>
  <c r="B48" i="3"/>
  <c r="L37" i="9"/>
  <c r="Y41" i="9"/>
  <c r="B63" i="3"/>
  <c r="I87" i="5"/>
  <c r="C19" i="5"/>
  <c r="M41" i="9" l="1"/>
  <c r="M54" i="9" s="1"/>
  <c r="AF53" i="9"/>
  <c r="S53" i="9" s="1"/>
  <c r="S54" i="9" s="1"/>
  <c r="I142" i="6"/>
  <c r="C142" i="6" s="1"/>
  <c r="C80" i="6"/>
  <c r="D92" i="7"/>
  <c r="D93" i="7" s="1"/>
  <c r="P54" i="9"/>
  <c r="Q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C158" i="6" s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l="1"/>
  <c r="D187" i="6" s="1"/>
  <c r="B42" i="3"/>
</calcChain>
</file>

<file path=xl/sharedStrings.xml><?xml version="1.0" encoding="utf-8"?>
<sst xmlns="http://schemas.openxmlformats.org/spreadsheetml/2006/main" count="4256" uniqueCount="2630">
  <si>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</si>
  <si>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</si>
  <si>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</si>
  <si>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</si>
  <si>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</si>
  <si>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</si>
  <si>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</si>
  <si>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</si>
  <si>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</si>
  <si>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</si>
  <si>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</si>
  <si>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</si>
  <si>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</si>
  <si>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</si>
  <si>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</si>
  <si>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</si>
  <si>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</si>
  <si>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</si>
  <si>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</si>
  <si>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</si>
  <si>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</si>
  <si>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</si>
  <si>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</si>
  <si>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</si>
  <si>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</si>
  <si>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</si>
  <si>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</si>
  <si>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</si>
  <si>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</si>
  <si>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</si>
  <si>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</si>
  <si>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</si>
  <si>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</si>
  <si>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</si>
  <si>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</si>
  <si>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</si>
  <si>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</si>
  <si>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</si>
  <si>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</si>
  <si>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</si>
  <si>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</si>
  <si>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</si>
  <si>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</si>
  <si>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</si>
  <si>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</si>
  <si>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</si>
  <si>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</si>
  <si>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</si>
  <si>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</si>
  <si>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</si>
  <si>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</si>
  <si>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</si>
  <si>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</si>
  <si>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</si>
  <si>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</si>
  <si>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</si>
  <si>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</si>
  <si>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</si>
  <si>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</si>
  <si>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</si>
  <si>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</si>
  <si>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</si>
  <si>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</si>
  <si>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</si>
  <si>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</si>
  <si>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</si>
  <si>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</si>
  <si>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</si>
  <si>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</si>
  <si>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</si>
  <si>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</si>
  <si>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</si>
  <si>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</si>
  <si>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</si>
  <si>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</si>
  <si>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</si>
  <si>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</si>
  <si>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</si>
  <si>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</si>
  <si>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</si>
  <si>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</si>
  <si>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</si>
  <si>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</si>
  <si>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</si>
  <si>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</si>
  <si>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</si>
  <si>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</si>
  <si>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</si>
  <si>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</si>
  <si>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</si>
  <si>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</si>
  <si>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</si>
  <si>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</si>
  <si>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</si>
  <si>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</si>
  <si>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</si>
  <si>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</si>
  <si>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</si>
  <si>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</si>
  <si>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</si>
  <si>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</si>
  <si>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</si>
  <si>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</si>
  <si>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</si>
  <si>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</si>
  <si>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</si>
  <si>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</si>
  <si>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</si>
  <si>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</si>
  <si>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</si>
  <si>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</si>
  <si>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</si>
  <si>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</si>
  <si>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</si>
  <si>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</si>
  <si>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</si>
  <si>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</si>
  <si>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</si>
  <si>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</si>
  <si>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</si>
  <si>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</si>
  <si>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</si>
  <si>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</si>
  <si>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</si>
  <si>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</si>
  <si>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</si>
  <si>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</si>
  <si>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</si>
  <si>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</si>
  <si>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</si>
  <si>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</si>
  <si>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</si>
  <si>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</si>
  <si>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</si>
  <si>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</si>
  <si>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</si>
  <si>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</si>
  <si>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</si>
  <si>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</si>
  <si>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</si>
  <si>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</si>
  <si>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</si>
  <si>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</si>
  <si>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</si>
  <si>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</si>
  <si>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</si>
  <si>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</si>
  <si>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</si>
  <si>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</si>
  <si>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</si>
  <si>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</si>
  <si>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</si>
  <si>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</si>
  <si>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</si>
  <si>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</si>
  <si>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</si>
  <si>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</si>
  <si>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</si>
  <si>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</si>
  <si>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</si>
  <si>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</si>
  <si>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</si>
  <si>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</si>
  <si>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</si>
  <si>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</si>
  <si>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</si>
  <si>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</si>
  <si>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</si>
  <si>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</si>
  <si>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</si>
  <si>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</si>
  <si>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</si>
  <si>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</si>
  <si>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</si>
  <si>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</si>
  <si>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</si>
  <si>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</si>
  <si>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</si>
  <si>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</si>
  <si>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</si>
  <si>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</si>
  <si>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</si>
  <si>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</si>
  <si>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</si>
  <si>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</si>
  <si>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</si>
  <si>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</si>
  <si>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</si>
  <si>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</si>
  <si>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</si>
  <si>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</si>
  <si>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</si>
  <si>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</si>
  <si>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</si>
  <si>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</si>
  <si>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</si>
  <si>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</si>
  <si>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</si>
  <si>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</si>
  <si>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</si>
  <si>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</si>
  <si>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</si>
  <si>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</si>
  <si>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</si>
  <si>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</si>
  <si>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</si>
  <si>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</si>
  <si>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</si>
  <si>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</si>
  <si>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</si>
  <si>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</si>
  <si>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</si>
  <si>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</si>
  <si>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</si>
  <si>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</si>
  <si>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</si>
  <si>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</si>
  <si>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</si>
  <si>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</si>
  <si>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</si>
  <si>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</si>
  <si>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</si>
  <si>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</si>
  <si>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</si>
  <si>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</si>
  <si>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</si>
  <si>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</si>
  <si>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</si>
  <si>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</si>
  <si>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</si>
  <si>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</si>
  <si>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</si>
  <si>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</si>
  <si>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</si>
  <si>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</si>
  <si>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</si>
  <si>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</si>
  <si>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</si>
  <si>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</si>
  <si>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</si>
  <si>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</si>
  <si>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</si>
  <si>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</si>
  <si>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</si>
  <si>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</si>
  <si>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</si>
  <si>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</si>
  <si>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</si>
  <si>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</si>
  <si>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</si>
  <si>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</si>
  <si>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</si>
  <si>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</si>
  <si>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</si>
  <si>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</si>
  <si>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</si>
  <si>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</si>
  <si>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</si>
  <si>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</si>
  <si>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</si>
  <si>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</si>
  <si>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</si>
  <si>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</si>
  <si>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</si>
  <si>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</si>
  <si>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</si>
  <si>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</si>
  <si>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</si>
  <si>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</si>
  <si>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</si>
  <si>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</si>
  <si>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</si>
  <si>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</si>
  <si>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</si>
  <si>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</si>
  <si>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</si>
  <si>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</si>
  <si>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</si>
  <si>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</si>
  <si>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</si>
  <si>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</si>
  <si>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</si>
  <si>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</si>
  <si>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</si>
  <si>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</si>
  <si>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</si>
  <si>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</si>
  <si>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</si>
  <si>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</si>
  <si>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</si>
  <si>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</si>
  <si>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</si>
  <si>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</si>
  <si>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</si>
  <si>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</si>
  <si>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</si>
  <si>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</si>
  <si>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</si>
  <si>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</si>
  <si>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</si>
  <si>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</si>
  <si>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</si>
  <si>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</si>
  <si>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</si>
  <si>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</si>
  <si>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</si>
  <si>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</si>
  <si>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</si>
  <si>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</si>
  <si>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</si>
  <si>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</si>
  <si>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</si>
  <si>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</si>
  <si>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</si>
  <si>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</si>
  <si>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</si>
  <si>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</si>
  <si>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</si>
  <si>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</si>
  <si>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</si>
  <si>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</si>
  <si>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</si>
  <si>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</si>
  <si>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</si>
  <si>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</si>
  <si>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</si>
  <si>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</si>
  <si>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</si>
  <si>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</si>
  <si>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</si>
  <si>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</si>
  <si>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</si>
  <si>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</si>
  <si>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</si>
  <si>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</si>
  <si>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</si>
  <si>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</si>
  <si>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</si>
  <si>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</si>
  <si>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</si>
  <si>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</si>
  <si>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</si>
  <si>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</si>
  <si>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</si>
  <si>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</si>
  <si>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</si>
  <si>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</si>
  <si>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</si>
  <si>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</si>
  <si>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</si>
  <si>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</si>
  <si>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</si>
  <si>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</si>
  <si>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</si>
  <si>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</si>
  <si>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</si>
  <si>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</si>
  <si>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</si>
  <si>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</si>
  <si>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</si>
  <si>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</si>
  <si>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</si>
  <si>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</si>
  <si>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</si>
  <si>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</si>
  <si>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</si>
  <si>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</si>
  <si>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</si>
  <si>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</si>
  <si>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</si>
  <si>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</si>
  <si>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</si>
  <si>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</si>
  <si>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</si>
  <si>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</si>
  <si>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</si>
  <si>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</si>
  <si>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</si>
  <si>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</si>
  <si>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</si>
  <si>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</si>
  <si>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</si>
  <si>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</si>
  <si>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</si>
  <si>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</si>
  <si>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</si>
  <si>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</si>
  <si>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</si>
  <si>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</si>
  <si>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</si>
  <si>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</si>
  <si>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</si>
  <si>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</si>
  <si>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</si>
  <si>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</si>
  <si>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</si>
  <si>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</si>
  <si>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</si>
  <si>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</si>
  <si>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</si>
  <si>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</si>
  <si>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</si>
  <si>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</si>
  <si>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</si>
  <si>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</si>
  <si>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</si>
  <si>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</si>
  <si>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</si>
  <si>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</si>
  <si>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</si>
  <si>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</si>
  <si>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</si>
  <si>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</si>
  <si>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</si>
  <si>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</si>
  <si>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</si>
  <si>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</si>
  <si>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</si>
  <si>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</si>
  <si>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</si>
  <si>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</si>
  <si>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</si>
  <si>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</si>
  <si>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</si>
  <si>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</si>
  <si>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</si>
  <si>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</si>
  <si>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</si>
  <si>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</si>
  <si>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</si>
  <si>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</si>
  <si>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</si>
  <si>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</si>
  <si>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</si>
  <si>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</si>
  <si>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</si>
  <si>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</si>
  <si>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</si>
  <si>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</si>
  <si>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</si>
  <si>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</si>
  <si>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</si>
  <si>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</si>
  <si>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</si>
  <si>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</si>
  <si>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</si>
  <si>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</si>
  <si>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</si>
  <si>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</si>
  <si>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</si>
  <si>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</si>
  <si>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</si>
  <si>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</si>
  <si>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</si>
  <si>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</si>
  <si>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</si>
  <si>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</si>
  <si>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</si>
  <si>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</si>
  <si>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</si>
  <si>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</si>
  <si>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</si>
  <si>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</si>
  <si>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</si>
  <si>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</si>
  <si>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</si>
  <si>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</si>
  <si>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</si>
  <si>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</si>
  <si>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</si>
  <si>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</si>
  <si>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</si>
  <si>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</si>
  <si>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</si>
  <si>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</si>
  <si>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</si>
  <si>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</si>
  <si>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</si>
  <si>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</si>
  <si>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</si>
  <si>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</si>
  <si>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</si>
  <si>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</si>
  <si>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</si>
  <si>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</si>
  <si>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</si>
  <si>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</si>
  <si>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</si>
  <si>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</si>
  <si>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</si>
  <si>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</si>
  <si>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</si>
  <si>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</si>
  <si>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</si>
  <si>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</si>
  <si>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</si>
  <si>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</si>
  <si>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</si>
  <si>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</si>
  <si>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</si>
  <si>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</si>
  <si>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</si>
  <si>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</si>
  <si>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</si>
  <si>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</si>
  <si>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</si>
  <si>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</si>
  <si>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</si>
  <si>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</si>
  <si>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</si>
  <si>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</si>
  <si>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</si>
  <si>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</si>
  <si>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</si>
  <si>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</si>
  <si>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</si>
  <si>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</si>
  <si>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</si>
  <si>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</si>
  <si>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</si>
  <si>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</si>
  <si>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</si>
  <si>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</si>
  <si>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</si>
  <si>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</si>
  <si>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</si>
  <si>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</si>
  <si>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</si>
  <si>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</si>
  <si>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</si>
  <si>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</si>
  <si>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</si>
  <si>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</si>
  <si>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</si>
  <si>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</si>
  <si>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</si>
  <si>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</si>
  <si>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</si>
  <si>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</si>
  <si>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</si>
  <si>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</si>
  <si>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</si>
  <si>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</si>
  <si>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</si>
  <si>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</si>
  <si>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</si>
  <si>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</si>
  <si>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</si>
  <si>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</si>
  <si>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</si>
  <si>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</si>
  <si>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</si>
  <si>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</si>
  <si>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</si>
  <si>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</si>
  <si>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</si>
  <si>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</si>
  <si>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</si>
  <si>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</si>
  <si>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</si>
  <si>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</si>
  <si>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</si>
  <si>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</si>
  <si>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</si>
  <si>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</si>
  <si>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</si>
  <si>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</si>
  <si>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</si>
  <si>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</si>
  <si>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</si>
  <si>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</si>
  <si>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</si>
  <si>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</si>
  <si>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</si>
  <si>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</si>
  <si>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</si>
  <si>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</si>
  <si>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</si>
  <si>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</si>
  <si>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</si>
  <si>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</si>
  <si>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</si>
  <si>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</si>
  <si>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</si>
  <si>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</si>
  <si>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</si>
  <si>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</si>
  <si>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</si>
  <si>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</si>
  <si>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</si>
  <si>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</si>
  <si>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</si>
  <si>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</si>
  <si>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</si>
  <si>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</si>
  <si>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</si>
  <si>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</si>
  <si>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</si>
  <si>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</si>
  <si>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</si>
  <si>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</si>
  <si>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</si>
  <si>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</si>
  <si>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</si>
  <si>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</si>
  <si>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</si>
  <si>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</si>
  <si>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</si>
  <si>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</si>
  <si>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</si>
  <si>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</si>
  <si>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</si>
  <si>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</si>
  <si>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</si>
  <si>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</si>
  <si>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</si>
  <si>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</si>
  <si>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</si>
  <si>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</si>
  <si>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</si>
  <si>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</si>
  <si>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</si>
  <si>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</si>
  <si>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</si>
  <si>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</si>
  <si>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</si>
  <si>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</si>
  <si>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</si>
  <si>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</si>
  <si>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</si>
  <si>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</si>
  <si>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</si>
  <si>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</si>
  <si>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</si>
  <si>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</si>
  <si>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</si>
  <si>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</si>
  <si>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</si>
  <si>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</si>
  <si>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</si>
  <si>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</si>
  <si>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</si>
  <si>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</si>
  <si>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</si>
  <si>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</si>
  <si>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</si>
  <si>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</si>
  <si>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</si>
  <si>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</si>
  <si>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</si>
  <si>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</si>
  <si>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</si>
  <si>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</si>
  <si>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</si>
  <si>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</si>
  <si>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</si>
  <si>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</si>
  <si>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</si>
  <si>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</si>
  <si>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</si>
  <si>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</si>
  <si>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</si>
  <si>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</si>
  <si>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</si>
  <si>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</si>
  <si>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</si>
  <si>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</si>
  <si>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</si>
  <si>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</si>
  <si>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</si>
  <si>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</si>
  <si>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</si>
  <si>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</si>
  <si>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</si>
  <si>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</si>
  <si>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</si>
  <si>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</si>
  <si>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</si>
  <si>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</si>
  <si>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</si>
  <si>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</si>
  <si>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</si>
  <si>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</si>
  <si>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</si>
  <si>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</si>
  <si>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</si>
  <si>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</si>
  <si>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</si>
  <si>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</si>
  <si>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</si>
  <si>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</si>
  <si>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</si>
  <si>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</si>
  <si>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</si>
  <si>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</si>
  <si>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</si>
  <si>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</si>
  <si>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</si>
  <si>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</si>
  <si>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</si>
  <si>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</si>
  <si>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</si>
  <si>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</si>
  <si>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</si>
  <si>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</si>
  <si>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</si>
  <si>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</si>
  <si>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</si>
  <si>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</si>
  <si>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</si>
  <si>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</si>
  <si>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</si>
  <si>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</si>
  <si>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</si>
  <si>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</si>
  <si>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</si>
  <si>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</si>
  <si>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</si>
  <si>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</si>
  <si>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</si>
  <si>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</si>
  <si>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</si>
  <si>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</si>
  <si>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</si>
  <si>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</si>
  <si>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</si>
  <si>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</si>
  <si>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</si>
  <si>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</si>
  <si>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</si>
  <si>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</si>
  <si>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</si>
  <si>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</si>
  <si>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</si>
  <si>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</si>
  <si>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</si>
  <si>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</si>
  <si>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</si>
  <si>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</si>
  <si>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</si>
  <si>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</si>
  <si>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</si>
  <si>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</si>
  <si>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</si>
  <si>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</si>
  <si>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</si>
  <si>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</si>
  <si>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</si>
  <si>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</si>
  <si>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</si>
  <si>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</si>
  <si>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</si>
  <si>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</si>
  <si>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</si>
  <si>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</si>
  <si>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</si>
  <si>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</si>
  <si>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</si>
  <si>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</si>
  <si>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</si>
  <si>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</si>
  <si>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</si>
  <si>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</si>
  <si>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</si>
  <si>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</si>
  <si>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</si>
  <si>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</si>
  <si>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</si>
  <si>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</si>
  <si>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</si>
  <si>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</si>
  <si>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</si>
  <si>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</si>
  <si>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</si>
  <si>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</si>
  <si>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</si>
  <si>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</si>
  <si>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</si>
  <si>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</si>
  <si>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</si>
  <si>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</si>
  <si>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</si>
  <si>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</si>
  <si>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</si>
  <si>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</si>
  <si>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</si>
  <si>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</si>
  <si>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</si>
  <si>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</si>
  <si>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</si>
  <si>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</si>
  <si>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</si>
  <si>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</si>
  <si>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</si>
  <si>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</si>
  <si>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</si>
  <si>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</si>
  <si>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</si>
  <si>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</si>
  <si>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</si>
  <si>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</si>
  <si>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</si>
  <si>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</si>
  <si>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</si>
  <si>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</si>
  <si>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</si>
  <si>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</si>
  <si>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</si>
  <si>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</si>
  <si>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</si>
  <si>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</si>
  <si>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</si>
  <si>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</si>
  <si>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</si>
  <si>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</si>
  <si>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</si>
  <si>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</si>
  <si>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</si>
  <si>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</si>
  <si>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</si>
  <si>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</si>
  <si>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</si>
  <si>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</si>
  <si>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</si>
  <si>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</si>
  <si>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</si>
  <si>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</si>
  <si>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</si>
  <si>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</si>
  <si>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</si>
  <si>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</si>
  <si>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</si>
  <si>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</si>
  <si>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</si>
  <si>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</si>
  <si>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</si>
  <si>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</si>
  <si>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</si>
  <si>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</si>
  <si>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</si>
  <si>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</si>
  <si>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</si>
  <si>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</si>
  <si>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</si>
  <si>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</si>
  <si>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</si>
  <si>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</si>
  <si>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</si>
  <si>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</si>
  <si>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</si>
  <si>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</si>
  <si>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</si>
  <si>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</si>
  <si>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</si>
  <si>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</si>
  <si>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</si>
  <si>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</si>
  <si>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</si>
  <si>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</si>
  <si>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</si>
  <si>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</si>
  <si>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</si>
  <si>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</si>
  <si>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</si>
  <si>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</si>
  <si>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</si>
  <si>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</si>
  <si>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</si>
  <si>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</si>
  <si>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</si>
  <si>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</si>
  <si>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</si>
  <si>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</si>
  <si>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</si>
  <si>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</si>
  <si>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</si>
  <si>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</si>
  <si>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</si>
  <si>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</si>
  <si>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</si>
  <si>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</si>
  <si>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</si>
  <si>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</si>
  <si>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</si>
  <si>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</si>
  <si>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</si>
  <si>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</si>
  <si>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</si>
  <si>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</si>
  <si>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</si>
  <si>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</si>
  <si>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</si>
  <si>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</si>
  <si>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</si>
  <si>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</si>
  <si>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</si>
  <si>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</si>
  <si>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</si>
  <si>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</si>
  <si>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</si>
  <si>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</si>
  <si>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</si>
  <si>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</si>
  <si>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</si>
  <si>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</si>
  <si>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</si>
  <si>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</si>
  <si>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</si>
  <si>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</si>
  <si>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</si>
  <si>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</si>
  <si>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</si>
  <si>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</si>
  <si>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</si>
  <si>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</si>
  <si>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</si>
  <si>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</si>
  <si>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</si>
  <si>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</si>
  <si>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</si>
  <si>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</si>
  <si>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</si>
  <si>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</si>
  <si>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</si>
  <si>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</si>
  <si>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</si>
  <si>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</si>
  <si>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</si>
  <si>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</si>
  <si>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</si>
  <si>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</si>
  <si>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</si>
  <si>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</si>
  <si>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</si>
  <si>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</si>
  <si>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</si>
  <si>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</si>
  <si>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</si>
  <si>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</si>
  <si>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</si>
  <si>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</si>
  <si>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</si>
  <si>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</si>
  <si>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</si>
  <si>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</si>
  <si>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</si>
  <si>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</si>
  <si>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</si>
  <si>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</si>
  <si>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</si>
  <si>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</si>
  <si>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</si>
  <si>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</si>
  <si>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</si>
  <si>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</si>
  <si>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</si>
  <si>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</si>
  <si>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</si>
  <si>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</si>
  <si>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</si>
  <si>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</si>
  <si>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</si>
  <si>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</si>
  <si>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</si>
  <si>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</si>
  <si>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</si>
  <si>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</si>
  <si>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</si>
  <si>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</si>
  <si>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</si>
  <si>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</si>
  <si>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</si>
  <si>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</si>
  <si>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</si>
  <si>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</si>
  <si>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</si>
  <si>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</si>
  <si>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</si>
  <si>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</si>
  <si>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</si>
  <si>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</si>
  <si>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</si>
  <si>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</si>
  <si>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</si>
  <si>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</si>
  <si>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</si>
  <si>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</si>
  <si>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</si>
  <si>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</si>
  <si>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</si>
  <si>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</si>
  <si>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</si>
  <si>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</si>
  <si>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</si>
  <si>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</si>
  <si>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</si>
  <si>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</si>
  <si>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</si>
  <si>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</si>
  <si>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</si>
  <si>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</si>
  <si>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</si>
  <si>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</si>
  <si>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</si>
  <si>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</si>
  <si>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</si>
  <si>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</si>
  <si>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</si>
  <si>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</si>
  <si>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</si>
  <si>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</si>
  <si>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</si>
  <si>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</si>
  <si>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</si>
  <si>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</si>
  <si>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</si>
  <si>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</si>
  <si>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</si>
  <si>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</si>
  <si>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</si>
  <si>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</si>
  <si>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</si>
  <si>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</si>
  <si>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</si>
  <si>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</si>
  <si>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</si>
  <si>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</si>
  <si>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</si>
  <si>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</si>
  <si>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</si>
  <si>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</si>
  <si>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</si>
  <si>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</si>
  <si>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</si>
  <si>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</si>
  <si>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</si>
  <si>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</si>
  <si>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</si>
  <si>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</si>
  <si>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</si>
  <si>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</si>
  <si>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</si>
  <si>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</si>
  <si>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</si>
  <si>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</si>
  <si>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</si>
  <si>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</si>
  <si>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</si>
  <si>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</si>
  <si>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</si>
  <si>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</si>
  <si>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</si>
  <si>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</si>
  <si>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</si>
  <si>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</si>
  <si>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</si>
  <si>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</si>
  <si>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</si>
  <si>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</si>
  <si>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</si>
  <si>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</si>
  <si>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</si>
  <si>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</si>
  <si>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</si>
  <si>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</si>
  <si>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</si>
  <si>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</si>
  <si>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</si>
  <si>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</si>
  <si>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</si>
  <si>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</si>
  <si>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</si>
  <si>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</si>
  <si>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</si>
  <si>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</si>
  <si>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</si>
  <si>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</si>
  <si>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</si>
  <si>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</si>
  <si>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</si>
  <si>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</si>
  <si>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</si>
  <si>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</si>
  <si>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</si>
  <si>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</si>
  <si>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</si>
  <si>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</si>
  <si>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</si>
  <si>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</si>
  <si>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</si>
  <si>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</si>
  <si>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</si>
  <si>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</si>
  <si>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</si>
  <si>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</si>
  <si>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</si>
  <si>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</si>
  <si>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</si>
  <si>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</si>
  <si>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</si>
  <si>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</si>
  <si>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</si>
  <si>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</si>
  <si>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</si>
  <si>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</si>
  <si>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</si>
  <si>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</si>
  <si>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</si>
  <si>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</si>
  <si>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</si>
  <si>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</si>
  <si>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</si>
  <si>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</si>
  <si>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</si>
  <si>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</si>
  <si>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</si>
  <si>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</si>
  <si>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</si>
  <si>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</si>
  <si>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</si>
  <si>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</si>
  <si>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</si>
  <si>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</si>
  <si>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</si>
  <si>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</si>
  <si>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</si>
  <si>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</si>
  <si>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</si>
  <si>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</si>
  <si>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</si>
  <si>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</si>
  <si>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</si>
  <si>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</si>
  <si>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</si>
  <si>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</si>
  <si>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</si>
  <si>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</si>
  <si>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</si>
  <si>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</si>
  <si>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</si>
  <si>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</si>
  <si>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</si>
  <si>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</si>
  <si>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</si>
  <si>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</si>
  <si>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</si>
  <si>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</si>
  <si>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</si>
  <si>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</si>
  <si>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</si>
  <si>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</si>
  <si>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</si>
  <si>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</si>
  <si>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</si>
  <si>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</si>
  <si>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</si>
  <si>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</si>
  <si>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</si>
  <si>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</si>
  <si>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</si>
  <si>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</si>
  <si>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</si>
  <si>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</si>
  <si>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</si>
  <si>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</si>
  <si>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</si>
  <si>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</si>
  <si>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</si>
  <si>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</si>
  <si>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</si>
  <si>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</si>
  <si>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</si>
  <si>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</si>
  <si>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</si>
  <si>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</si>
  <si>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</si>
  <si>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</si>
  <si>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</si>
  <si>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</si>
  <si>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</si>
  <si>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</si>
  <si>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</si>
  <si>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</si>
  <si>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</si>
  <si>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</si>
  <si>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</si>
  <si>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</si>
  <si>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</si>
  <si>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</si>
  <si>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</si>
  <si>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</si>
  <si>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</si>
  <si>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</si>
  <si>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</si>
  <si>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</si>
  <si>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</si>
  <si>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</si>
  <si>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</si>
  <si>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</si>
  <si>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</si>
  <si>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</si>
  <si>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</si>
  <si>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</si>
  <si>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</si>
  <si>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</si>
  <si>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</si>
  <si>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</si>
  <si>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</si>
  <si>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</si>
  <si>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</si>
  <si>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</si>
  <si>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</si>
  <si>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</si>
  <si>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</si>
  <si>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</si>
  <si>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</si>
  <si>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</si>
  <si>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</si>
  <si>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</si>
  <si>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</si>
  <si>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</si>
  <si>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</si>
  <si>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</si>
  <si>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</si>
  <si>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</si>
  <si>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</si>
  <si>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</si>
  <si>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</si>
  <si>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</si>
  <si>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</si>
  <si>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</si>
  <si>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</si>
  <si>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</si>
  <si>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</si>
  <si>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</si>
  <si>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</si>
  <si>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</si>
  <si>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</si>
  <si>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</si>
  <si>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</si>
  <si>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</si>
  <si>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</si>
  <si>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</si>
  <si>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</si>
  <si>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</si>
  <si>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</si>
  <si>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</si>
  <si>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</si>
  <si>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</si>
  <si>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</si>
  <si>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</si>
  <si>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</si>
  <si>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</si>
  <si>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</si>
  <si>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</si>
  <si>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</si>
  <si>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</si>
  <si>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</si>
  <si>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</si>
  <si>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</si>
  <si>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</si>
  <si>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</si>
  <si>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</si>
  <si>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</si>
  <si>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</si>
  <si>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</si>
  <si>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</si>
  <si>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</si>
  <si>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</si>
  <si>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</si>
  <si>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</si>
  <si>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</si>
  <si>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</si>
  <si>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</si>
  <si>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</si>
  <si>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</si>
  <si>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</si>
  <si>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</si>
  <si>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</si>
  <si>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</si>
  <si>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</si>
  <si>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</si>
  <si>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</si>
  <si>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</si>
  <si>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</si>
  <si>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</si>
  <si>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</si>
  <si>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</si>
  <si>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</si>
  <si>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</si>
  <si>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</si>
  <si>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</si>
  <si>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</si>
  <si>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</si>
  <si>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</si>
  <si>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</si>
  <si>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</si>
  <si>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</si>
  <si>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</si>
  <si>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</si>
  <si>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</si>
  <si>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</si>
  <si>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</si>
  <si>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</si>
  <si>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</si>
  <si>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</si>
  <si>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</si>
  <si>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</si>
  <si>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</si>
  <si>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</si>
  <si>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</si>
  <si>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</si>
  <si>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</si>
  <si>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</si>
  <si>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</si>
  <si>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</si>
  <si>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</si>
  <si>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</si>
  <si>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</si>
  <si>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</si>
  <si>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</si>
  <si>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</si>
  <si>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</si>
  <si>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</si>
  <si>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</si>
  <si>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</si>
  <si>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</si>
  <si>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</si>
  <si>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</si>
  <si>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</si>
  <si>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</si>
  <si>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</si>
  <si>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</si>
  <si>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</si>
  <si>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</si>
  <si>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</si>
  <si>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</si>
  <si>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</si>
  <si>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</si>
  <si>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</si>
  <si>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</si>
  <si>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</si>
  <si>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</si>
  <si>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</si>
  <si>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</si>
  <si>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</si>
  <si>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</si>
  <si>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</si>
  <si>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</si>
  <si>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</si>
  <si>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</si>
  <si>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</si>
  <si>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</si>
  <si>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</si>
  <si>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</si>
  <si>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</si>
  <si>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</si>
  <si>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</si>
  <si>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</si>
  <si>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</si>
  <si>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</si>
  <si>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</si>
  <si>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</si>
  <si>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</si>
  <si>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</si>
  <si>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</si>
  <si>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</si>
  <si>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</si>
  <si>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</si>
  <si>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</si>
  <si>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</si>
  <si>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</si>
  <si>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</si>
  <si>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</si>
  <si>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</si>
  <si>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</si>
  <si>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</si>
  <si>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</si>
  <si>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</si>
  <si>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</si>
  <si>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</si>
  <si>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</si>
  <si>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</si>
  <si>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</si>
  <si>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</si>
  <si>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</si>
  <si>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</si>
  <si>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</si>
  <si>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</si>
  <si>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</si>
  <si>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</si>
  <si>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</si>
  <si>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</si>
  <si>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</si>
  <si>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</si>
  <si>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</si>
  <si>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</si>
  <si>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</si>
  <si>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</si>
  <si>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</si>
  <si>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</si>
  <si>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</si>
  <si>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</si>
  <si>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</si>
  <si>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</si>
  <si>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</si>
  <si>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</si>
  <si>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</si>
  <si>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</si>
  <si>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</si>
  <si>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</si>
  <si>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</si>
  <si>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</si>
  <si>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</si>
  <si>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</si>
  <si>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</si>
  <si>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</si>
  <si>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</si>
  <si>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</si>
  <si>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</si>
  <si>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</si>
  <si>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</si>
  <si>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</si>
  <si>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</si>
  <si>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</si>
  <si>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</si>
  <si>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</si>
  <si>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</si>
  <si>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</si>
  <si>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</si>
  <si>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</si>
  <si>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</si>
  <si>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</si>
  <si>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</si>
  <si>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</si>
  <si>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</si>
  <si>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</si>
  <si>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</si>
  <si>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</si>
  <si>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</si>
  <si>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</si>
  <si>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</si>
  <si>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</si>
  <si>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</si>
  <si>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</si>
  <si>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</si>
  <si>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</si>
  <si>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</si>
  <si>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</si>
  <si>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</si>
  <si>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</si>
  <si>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</si>
  <si>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</si>
  <si>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</si>
  <si>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</si>
  <si>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</si>
  <si>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</si>
  <si>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</si>
  <si>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</si>
  <si>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</si>
  <si>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</si>
  <si>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</si>
  <si>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</si>
  <si>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</si>
  <si>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</si>
  <si>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</si>
  <si>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</si>
  <si>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</si>
  <si>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</si>
  <si>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</si>
  <si>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</si>
  <si>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</si>
  <si>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</si>
  <si>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</si>
  <si>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</si>
  <si>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</si>
  <si>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</si>
  <si>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</si>
  <si>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</si>
  <si>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</si>
  <si>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</si>
  <si>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</si>
  <si>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</si>
  <si>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</si>
  <si>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</si>
  <si>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</si>
  <si>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</si>
  <si>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</si>
  <si>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</si>
  <si>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</si>
  <si>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</si>
  <si>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</si>
  <si>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</si>
  <si>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</si>
  <si>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</si>
  <si>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</si>
  <si>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</si>
  <si>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</si>
  <si>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</si>
  <si>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</si>
  <si>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</si>
  <si>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</si>
  <si>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</si>
  <si>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</si>
  <si>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</si>
  <si>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</si>
  <si>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</si>
  <si>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</si>
  <si>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</si>
  <si>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</si>
  <si>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</si>
  <si>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</si>
  <si>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</si>
  <si>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</si>
  <si>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</si>
  <si>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</si>
  <si>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</si>
  <si>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</si>
  <si>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</si>
  <si>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</si>
  <si>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</si>
  <si>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</si>
  <si>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</si>
  <si>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</si>
  <si>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</si>
  <si>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</si>
  <si>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</si>
  <si>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</si>
  <si>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</si>
  <si>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</si>
  <si>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</si>
  <si>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</si>
  <si>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</si>
  <si>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</si>
  <si>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</si>
  <si>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</si>
  <si>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</si>
  <si>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</si>
  <si>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</si>
  <si>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</si>
  <si>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</si>
  <si>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</si>
  <si>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</si>
  <si>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</si>
  <si>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</si>
  <si>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</si>
  <si>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</si>
  <si>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</si>
  <si>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</si>
  <si>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</si>
  <si>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</si>
  <si>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</si>
  <si>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</si>
  <si>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</si>
  <si>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</si>
  <si>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</si>
  <si>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</si>
  <si>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</si>
  <si>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</si>
  <si>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</si>
  <si>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</si>
  <si>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</si>
  <si>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</si>
  <si>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</si>
  <si>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</si>
  <si>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</si>
  <si>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</si>
  <si>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</si>
  <si>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</si>
  <si>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</si>
  <si>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</si>
  <si>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</si>
  <si>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</si>
  <si>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</si>
  <si>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</si>
  <si>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</si>
  <si>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</si>
  <si>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</si>
  <si>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</si>
  <si>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</si>
  <si>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</si>
  <si>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</si>
  <si>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</si>
  <si>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</si>
  <si>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</si>
  <si>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</si>
  <si>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</si>
  <si>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</si>
  <si>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</si>
  <si>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</si>
  <si>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</si>
  <si>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</si>
  <si>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</si>
  <si>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</si>
  <si>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</si>
  <si>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</si>
  <si>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</si>
  <si>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</si>
  <si>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</si>
  <si>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</si>
  <si>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</si>
  <si>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</si>
  <si>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</si>
  <si>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</si>
  <si>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</si>
  <si>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</si>
  <si>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</si>
  <si>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</si>
  <si>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</si>
  <si>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</si>
  <si>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</si>
  <si>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</si>
  <si>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</si>
  <si>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</si>
  <si>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</si>
  <si>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</si>
  <si>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</si>
  <si>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</si>
  <si>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</si>
  <si>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</si>
  <si>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</si>
  <si>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</si>
  <si>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</si>
  <si>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</si>
  <si>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</si>
  <si>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</si>
  <si>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</si>
  <si>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</si>
  <si>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</si>
  <si>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</si>
  <si>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</si>
  <si>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</si>
  <si>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</si>
  <si>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</si>
  <si>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</si>
  <si>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</si>
  <si>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</si>
  <si>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</si>
  <si>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</si>
  <si>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</si>
  <si>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</si>
  <si>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</si>
  <si>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</si>
  <si>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</si>
  <si>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</si>
  <si>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</si>
  <si>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</si>
  <si>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</si>
  <si>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</si>
  <si>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</si>
  <si>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</si>
  <si>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</si>
  <si>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</si>
  <si>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</si>
  <si>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</si>
  <si>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</si>
  <si>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</si>
  <si>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</si>
  <si>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</si>
  <si>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</si>
  <si>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</si>
  <si>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</si>
  <si>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</si>
  <si>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</si>
  <si>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</si>
  <si>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</si>
  <si>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</si>
  <si>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</si>
  <si>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</si>
  <si>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</si>
  <si>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</si>
  <si>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</si>
  <si>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</si>
  <si>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</si>
  <si>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</si>
  <si>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</si>
  <si>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</si>
  <si>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</si>
  <si>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</si>
  <si>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</si>
  <si>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</si>
  <si>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</si>
  <si>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</si>
  <si>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</si>
  <si>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</si>
  <si>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</si>
  <si>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</si>
  <si>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</si>
  <si>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</si>
  <si>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</si>
  <si>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</si>
  <si>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</si>
  <si>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</si>
  <si>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</si>
  <si>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</si>
  <si>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</si>
  <si>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</si>
  <si>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</si>
  <si>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</si>
  <si>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</si>
  <si>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</si>
  <si>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</si>
  <si>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</si>
  <si>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</si>
  <si>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</si>
  <si>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</si>
  <si>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</si>
  <si>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</si>
  <si>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</si>
  <si>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</si>
  <si>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</si>
  <si>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</si>
  <si>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</si>
  <si>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</si>
  <si>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</si>
  <si>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</si>
  <si>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</si>
  <si>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</si>
  <si>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</si>
  <si>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</si>
  <si>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</si>
  <si>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</si>
  <si>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</si>
  <si>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</si>
  <si>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</si>
  <si>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</si>
  <si>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</si>
  <si>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</si>
  <si>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</si>
  <si>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</si>
  <si>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</si>
  <si>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</si>
  <si>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</si>
  <si>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</si>
  <si>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</si>
  <si>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</si>
  <si>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</si>
  <si>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</si>
  <si>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</si>
  <si>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</si>
  <si>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</si>
  <si>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</si>
  <si>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</si>
  <si>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</si>
  <si>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</si>
  <si>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</si>
  <si>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</si>
  <si>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</si>
  <si>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</si>
  <si>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</si>
  <si>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</si>
  <si>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</si>
  <si>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</si>
  <si>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</si>
  <si>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</si>
  <si>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</si>
  <si>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</si>
  <si>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</si>
  <si>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</si>
  <si>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</si>
  <si>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</si>
  <si>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</si>
  <si>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</si>
  <si>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</si>
  <si>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</si>
  <si>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</si>
  <si>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</si>
  <si>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</si>
  <si>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</si>
  <si>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</si>
  <si>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</si>
  <si>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</si>
  <si>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</si>
  <si>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</si>
  <si>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</si>
  <si>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</si>
  <si>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</si>
  <si>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</si>
  <si>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</si>
  <si>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</si>
  <si>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</si>
  <si>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</si>
  <si>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</si>
  <si>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</si>
  <si>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</si>
  <si>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</si>
  <si>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</si>
  <si>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</si>
  <si>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</si>
  <si>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</si>
  <si>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</si>
  <si>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</si>
  <si>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</si>
  <si>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</si>
  <si>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</si>
  <si>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</si>
  <si>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</si>
  <si>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</si>
  <si>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</si>
  <si>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</si>
  <si>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</si>
  <si>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</si>
  <si>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</si>
  <si>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</si>
  <si>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</si>
  <si>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</si>
  <si>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</si>
  <si>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</si>
  <si>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</si>
  <si>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</si>
  <si>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</si>
  <si>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</si>
  <si>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</si>
  <si>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</si>
  <si>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</si>
  <si>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</si>
  <si>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</si>
  <si>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</si>
  <si>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</si>
  <si>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</si>
  <si>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</si>
  <si>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</si>
  <si>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</si>
  <si>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</si>
  <si>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</si>
  <si>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</si>
  <si>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</si>
  <si>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</si>
  <si>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</si>
  <si>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</si>
  <si>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</si>
  <si>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</si>
  <si>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</si>
  <si>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</si>
  <si>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</si>
  <si>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</si>
  <si>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</si>
  <si>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</si>
  <si>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</si>
  <si>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</si>
  <si>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</si>
  <si>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</si>
  <si>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</si>
  <si>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</si>
  <si>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</si>
  <si>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</si>
  <si>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</si>
  <si>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</si>
  <si>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</si>
  <si>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</si>
  <si>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</si>
  <si>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</si>
  <si>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</si>
  <si>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</si>
  <si>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</si>
  <si>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</si>
  <si>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</si>
  <si>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</si>
  <si>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</si>
  <si>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</si>
  <si>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</si>
  <si>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</si>
  <si>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</si>
  <si>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</si>
  <si>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</si>
  <si>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</si>
  <si>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</si>
  <si>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</si>
  <si>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</si>
  <si>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</si>
  <si>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</si>
  <si>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</si>
  <si>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</si>
  <si>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</si>
  <si>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</si>
  <si>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</si>
  <si>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</si>
  <si>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</si>
  <si>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</si>
  <si>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</si>
  <si>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</si>
  <si>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</si>
  <si>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</si>
  <si>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</si>
  <si>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</si>
  <si>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</si>
  <si>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</si>
  <si>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</si>
  <si>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</si>
  <si>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</si>
  <si>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</si>
  <si>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</si>
  <si>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</si>
  <si>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</si>
  <si>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</si>
  <si>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</si>
  <si>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</si>
  <si>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</si>
  <si>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</si>
  <si>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</si>
  <si>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</si>
  <si>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</si>
  <si>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</si>
  <si>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</si>
  <si>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</si>
  <si>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</si>
  <si>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</si>
  <si>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</si>
  <si>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</si>
  <si>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</si>
  <si>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</si>
  <si>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</si>
  <si>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</si>
  <si>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</si>
  <si>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</si>
  <si>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</si>
  <si>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</si>
  <si>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</si>
  <si>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</si>
  <si>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</si>
  <si>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</si>
  <si>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</si>
  <si>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</si>
  <si>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</si>
  <si>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</si>
  <si>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</si>
  <si>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</si>
  <si>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</si>
  <si>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</si>
  <si>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</si>
  <si>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</si>
  <si>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</si>
  <si>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</si>
  <si>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</si>
  <si>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</si>
  <si>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</si>
  <si>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</si>
  <si>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</si>
  <si>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</si>
  <si>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</si>
  <si>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</si>
  <si>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</si>
  <si>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</si>
  <si>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</si>
  <si>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</si>
  <si>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</si>
  <si>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</si>
  <si>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</si>
  <si>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</si>
  <si>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</si>
  <si>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</si>
  <si>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</si>
  <si>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</si>
  <si>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</si>
  <si>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</si>
  <si>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</si>
  <si>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</si>
  <si>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</si>
  <si>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</si>
  <si>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</si>
  <si>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</si>
  <si>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</si>
  <si>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</si>
  <si>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</si>
  <si>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</si>
  <si>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</si>
  <si>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</si>
  <si>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</si>
  <si>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</si>
  <si>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</si>
  <si>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</si>
  <si>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</si>
  <si>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</si>
  <si>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</si>
  <si>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</si>
  <si>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</si>
  <si>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</si>
  <si>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</si>
  <si>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</si>
  <si>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</si>
  <si>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</si>
  <si>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</si>
  <si>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</si>
  <si>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</si>
  <si>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</si>
  <si>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</si>
  <si>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</si>
  <si>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</si>
  <si>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</si>
  <si>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</si>
  <si>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</si>
  <si>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</si>
  <si>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</si>
  <si>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</si>
  <si>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</si>
  <si>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</si>
  <si>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</si>
  <si>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</si>
  <si>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</si>
  <si>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</si>
  <si>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</si>
  <si>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</si>
  <si>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</si>
  <si>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</si>
  <si>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</si>
  <si>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</si>
  <si>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</si>
  <si>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</si>
  <si>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</si>
  <si>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</si>
  <si>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</si>
  <si>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</si>
  <si>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</si>
  <si>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</si>
  <si>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</si>
  <si>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</si>
  <si>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</si>
  <si>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</si>
  <si>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</si>
  <si>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</si>
  <si>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</si>
  <si>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</si>
  <si>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</si>
  <si>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</si>
  <si>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</si>
  <si>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</si>
  <si>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</si>
  <si>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</si>
  <si>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</si>
  <si>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</si>
  <si>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</si>
  <si>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</si>
  <si>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</si>
  <si>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</si>
  <si>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</si>
  <si>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</si>
  <si>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</si>
  <si>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</si>
  <si>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</si>
  <si>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</si>
  <si>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</si>
  <si>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</si>
  <si>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</si>
  <si>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</si>
  <si>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</si>
  <si>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</si>
  <si>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</si>
  <si>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</si>
  <si>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</si>
  <si>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</si>
  <si>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</si>
  <si>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</si>
  <si>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</si>
  <si>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</si>
  <si>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</si>
  <si>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</si>
  <si>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</si>
  <si>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</si>
  <si>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</si>
  <si>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</si>
  <si>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</si>
  <si>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</si>
  <si>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</si>
  <si>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</si>
  <si>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</si>
  <si>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</si>
  <si>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</si>
  <si>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</si>
  <si>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</si>
  <si>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</si>
  <si>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</si>
  <si>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</si>
  <si>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</si>
  <si>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</si>
  <si>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</si>
  <si>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</si>
  <si>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</si>
  <si>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</si>
  <si>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</si>
  <si>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</si>
  <si>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</si>
  <si>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</si>
  <si>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</si>
  <si>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</si>
  <si>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</si>
  <si>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</si>
  <si>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</si>
  <si>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</si>
  <si>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</si>
  <si>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</si>
  <si>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</si>
  <si>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</si>
  <si>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</si>
  <si>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</si>
  <si>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</si>
  <si>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</si>
  <si>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</si>
  <si>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</si>
  <si>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</si>
  <si>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</si>
  <si>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</si>
  <si>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</si>
  <si>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</si>
  <si>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</si>
  <si>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</si>
  <si>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</si>
  <si>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</si>
  <si>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</si>
  <si>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</si>
  <si>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</si>
  <si>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</si>
  <si>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</si>
  <si>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</si>
  <si>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</si>
  <si>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</si>
  <si>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</si>
  <si>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</si>
  <si>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</si>
  <si>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</si>
  <si>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</si>
  <si>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</si>
  <si>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</si>
  <si>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</si>
  <si>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</si>
  <si>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</si>
  <si>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</si>
  <si>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</si>
  <si>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</si>
  <si>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</si>
  <si>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</si>
  <si>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</si>
  <si>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</si>
  <si>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</si>
  <si>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</si>
  <si>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</si>
  <si>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</si>
  <si>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</si>
  <si>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</si>
  <si>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</si>
  <si>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</si>
  <si>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</si>
  <si>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</si>
  <si>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</si>
  <si>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</si>
  <si>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</si>
  <si>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</si>
  <si>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</si>
  <si>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</si>
  <si>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</si>
  <si>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</si>
  <si>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</si>
  <si>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</si>
  <si>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</si>
  <si>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</si>
  <si>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</si>
  <si>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</si>
  <si>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</si>
  <si>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</si>
  <si>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</si>
  <si>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</si>
  <si>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</si>
  <si>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</si>
  <si>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</si>
  <si>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</si>
  <si>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</si>
  <si>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</si>
  <si>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</si>
  <si>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</si>
  <si>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</si>
  <si>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</si>
  <si>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</si>
  <si>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</si>
  <si>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</si>
  <si>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</si>
  <si>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</si>
  <si>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</si>
  <si>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</si>
  <si>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</si>
  <si>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</si>
  <si>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</si>
  <si>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</si>
  <si>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</si>
  <si>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</si>
  <si>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</si>
  <si>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</si>
  <si>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</si>
  <si>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</si>
  <si>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</si>
  <si>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</si>
  <si>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</si>
  <si>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</si>
  <si>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</si>
  <si>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</si>
  <si>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</si>
  <si>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</si>
  <si>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</si>
  <si>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</si>
  <si>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</si>
  <si>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</si>
  <si>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</si>
  <si>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</si>
  <si>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</si>
  <si>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</si>
  <si>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</si>
  <si>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</si>
  <si>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</si>
  <si>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</si>
  <si>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</si>
  <si>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</si>
  <si>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</si>
  <si>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</si>
  <si>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</si>
  <si>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</si>
  <si>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</si>
  <si>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</si>
  <si>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</si>
  <si>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</si>
  <si>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</si>
  <si>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</si>
  <si>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</si>
  <si>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</si>
  <si>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</si>
  <si>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</si>
  <si>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</si>
  <si>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</si>
  <si>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</si>
  <si>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</si>
  <si>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</si>
  <si>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</si>
  <si>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</si>
  <si>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</si>
  <si>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</si>
  <si>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</si>
  <si>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</si>
  <si>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</si>
  <si>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</si>
  <si>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</si>
  <si>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</si>
  <si>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</si>
  <si>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</si>
  <si>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</si>
  <si>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</si>
  <si>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</si>
  <si>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</si>
  <si>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</si>
  <si>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</si>
  <si>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</si>
  <si>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</si>
  <si>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</si>
  <si>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</si>
  <si>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</si>
  <si>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</si>
  <si>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</si>
  <si>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</si>
  <si>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</si>
  <si>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</si>
  <si>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</si>
  <si>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</si>
  <si>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</si>
  <si>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</si>
  <si>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</si>
  <si>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</si>
  <si>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</si>
  <si>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</si>
  <si>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</si>
  <si>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</si>
  <si>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</si>
  <si>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</si>
  <si>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</si>
  <si>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</si>
  <si>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</si>
  <si>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</si>
  <si>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</si>
  <si>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</si>
  <si>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</si>
  <si>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</si>
  <si>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</si>
  <si>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</si>
  <si>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</si>
  <si>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</si>
  <si>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</si>
  <si>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</si>
  <si>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</si>
  <si>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</si>
  <si>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</si>
  <si>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</si>
  <si>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</si>
  <si>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</si>
  <si>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</si>
  <si>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</si>
  <si>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</si>
  <si>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</si>
  <si>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</si>
  <si>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</si>
  <si>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</si>
  <si>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</si>
  <si>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</si>
  <si>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</si>
  <si>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</si>
  <si>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</si>
  <si>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</si>
  <si>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</si>
  <si>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</si>
  <si>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</si>
  <si>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</si>
  <si>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</si>
  <si>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</si>
  <si>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</si>
  <si>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</si>
  <si>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</si>
  <si>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</si>
  <si>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</si>
  <si>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</si>
  <si>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</si>
  <si>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</si>
  <si>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</si>
  <si>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</si>
  <si>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</si>
  <si>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</si>
  <si>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</si>
  <si>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</si>
  <si>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</si>
  <si>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</si>
  <si>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</si>
  <si>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</si>
  <si>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</si>
  <si>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</si>
  <si>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</si>
  <si>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</si>
  <si>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</si>
  <si>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</si>
  <si>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</si>
  <si>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</si>
  <si>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</si>
  <si>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</si>
  <si>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</si>
  <si>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</si>
  <si>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</si>
  <si>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</si>
  <si>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</si>
  <si>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</si>
  <si>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</si>
  <si>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</si>
  <si>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</si>
  <si>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</si>
  <si>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</si>
  <si>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</si>
  <si>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</si>
  <si>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</si>
  <si>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</si>
  <si>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</si>
  <si>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</si>
  <si>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</si>
  <si>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</si>
  <si>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</si>
  <si>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</si>
  <si>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</si>
  <si>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</si>
  <si>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</si>
  <si>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</si>
  <si>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</si>
  <si>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</si>
  <si>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</si>
  <si>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</si>
  <si>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</si>
  <si>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</si>
  <si>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</si>
  <si>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</si>
  <si>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</si>
  <si>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</si>
  <si>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</si>
  <si>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</si>
  <si>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</si>
  <si>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</si>
  <si>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</si>
  <si>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</si>
  <si>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</si>
  <si>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</si>
  <si>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</si>
  <si>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</si>
  <si>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</si>
  <si>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</si>
  <si>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</si>
  <si>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</si>
  <si>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</si>
  <si>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</si>
  <si>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</si>
  <si>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</si>
  <si>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</si>
  <si>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</si>
  <si>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</si>
  <si>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</si>
  <si>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</si>
  <si>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</si>
  <si>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</si>
  <si>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</si>
  <si>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</si>
  <si>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</si>
  <si>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</si>
  <si>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</si>
  <si>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</si>
  <si>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</si>
  <si>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</si>
  <si>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</si>
  <si>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</si>
  <si>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</si>
  <si>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</si>
  <si>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</si>
  <si>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</si>
  <si>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</si>
  <si>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</si>
  <si>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</si>
  <si>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</si>
  <si>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</si>
  <si>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</si>
  <si>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</si>
  <si>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</si>
  <si>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</si>
  <si>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</si>
  <si>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</si>
  <si>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</si>
  <si>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</si>
  <si>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</si>
  <si>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</si>
  <si>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</si>
  <si>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</si>
  <si>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</si>
  <si>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</si>
  <si>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</si>
  <si>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</si>
  <si>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</si>
  <si>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</si>
  <si>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</si>
  <si>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</si>
  <si>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</si>
  <si>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</si>
  <si>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</si>
  <si>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</si>
  <si>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</si>
  <si>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</si>
  <si>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</si>
  <si>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</si>
  <si>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</si>
  <si>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</si>
  <si>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</si>
  <si>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</si>
  <si>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</si>
  <si>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</si>
  <si>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</si>
  <si>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</si>
  <si>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</si>
  <si>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</si>
  <si>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</si>
  <si>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</si>
  <si>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</si>
  <si>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</si>
  <si>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</si>
  <si>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</si>
  <si>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</si>
  <si>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</si>
  <si>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</si>
  <si>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</si>
  <si>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</si>
  <si>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</si>
  <si>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</si>
  <si>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</si>
  <si>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</si>
  <si>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</si>
  <si>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</si>
  <si>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</si>
  <si>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</si>
  <si>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</si>
  <si>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</si>
  <si>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</si>
  <si>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</si>
  <si>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</si>
  <si>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</si>
  <si>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</si>
  <si>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</si>
  <si>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</si>
  <si>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</si>
  <si>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</si>
  <si>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</si>
  <si>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</si>
  <si>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</si>
  <si>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</si>
  <si>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</si>
  <si>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</si>
  <si>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</si>
  <si>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</si>
  <si>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</si>
  <si>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</si>
  <si>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</si>
  <si>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</si>
  <si>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</si>
  <si>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</si>
  <si>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</si>
  <si>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</si>
  <si>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</si>
  <si>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</si>
  <si>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</si>
  <si>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</si>
  <si>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</si>
  <si>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</si>
  <si>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</si>
  <si>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</si>
  <si>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</si>
  <si>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</si>
  <si>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</si>
  <si>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</si>
  <si>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</si>
  <si>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</si>
  <si>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</si>
  <si>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</si>
  <si>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</si>
  <si>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</si>
  <si>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</si>
  <si>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</si>
  <si>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</si>
  <si>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</si>
  <si>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</si>
  <si>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</si>
  <si>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</si>
  <si>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</si>
  <si>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</si>
  <si>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</si>
  <si>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</si>
  <si>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</si>
  <si>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</si>
  <si>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</si>
  <si>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</si>
  <si>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</si>
  <si>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</si>
  <si>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</si>
  <si>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</si>
  <si>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</si>
  <si>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</si>
  <si>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</si>
  <si>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</si>
  <si>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</si>
  <si>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</si>
  <si>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</si>
  <si>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</si>
  <si>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</si>
  <si>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</si>
  <si>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</si>
  <si>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</si>
  <si>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</si>
  <si>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</si>
  <si>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</si>
  <si>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</si>
  <si>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</si>
  <si>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</si>
  <si>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</si>
  <si>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</si>
  <si>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</si>
  <si>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</si>
  <si>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</si>
  <si>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</si>
  <si>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</si>
  <si>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</si>
  <si>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</si>
  <si>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</si>
  <si>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</si>
  <si>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</si>
  <si>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</si>
  <si>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</si>
  <si>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</si>
  <si>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</si>
  <si>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</si>
  <si>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</si>
  <si>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</si>
  <si>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</si>
  <si>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</si>
  <si>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</si>
  <si>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</si>
  <si>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</si>
  <si>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</si>
  <si>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</si>
  <si>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</si>
  <si>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</si>
  <si>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</si>
  <si>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</si>
  <si>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</si>
  <si>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</si>
  <si>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</si>
  <si>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</si>
  <si>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</si>
  <si>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</si>
  <si>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</si>
  <si>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</si>
  <si>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</si>
  <si>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</si>
  <si>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 xml:space="preserve"> za period od __________ do__________ 20___. godine</t>
  </si>
  <si>
    <t>za period od 01.01. do 30.06.2026. godine</t>
  </si>
  <si>
    <t>01-391-4195</t>
  </si>
  <si>
    <t>UNIS Telekomunikacije, dioničarsko društvo Mostar/UNIS Telekom d.d. Mostar</t>
  </si>
  <si>
    <t>88000 Mostar, Dr.Ante Starčevića 50</t>
  </si>
  <si>
    <t>036 445 300; 036 445 323</t>
  </si>
  <si>
    <t>unis@unistelekom.ba</t>
  </si>
  <si>
    <t>www.unistelekom.ba</t>
  </si>
  <si>
    <t>26.30 Proizvodnja komunikacijske opreme</t>
  </si>
  <si>
    <t>UHY Revident d.o.o. Biskupa Čule bb, Mostar</t>
  </si>
  <si>
    <t>Željka Ćorić, Željko Kordić, Marija Milićević</t>
  </si>
  <si>
    <t>NE</t>
  </si>
  <si>
    <t>Dalibor Kopilaš, Slaven Martinović, Radoslav Blažević</t>
  </si>
  <si>
    <t>Marina Prskalo-Hadžović v.d.direktor</t>
  </si>
  <si>
    <t>Unibox d.o.o., Sarajevo; Teleplus d.o.o., Mostar</t>
  </si>
  <si>
    <t>06.07.2026. Mostar</t>
  </si>
  <si>
    <t>UNIS TELEKOMUNIKACIJE d.d.</t>
  </si>
  <si>
    <t>Mostar, Dr.Ante Starčevića 50</t>
  </si>
  <si>
    <t>4227000220000</t>
  </si>
  <si>
    <t>1-815</t>
  </si>
  <si>
    <t xml:space="preserve">  na dan 30.06.2026. godine</t>
  </si>
  <si>
    <t>Marina Prskalo-Hadžović</t>
  </si>
  <si>
    <t>Mostar, 17.07.2026.</t>
  </si>
  <si>
    <t>Od 01.01. do 30.06.
tekuće godine</t>
  </si>
  <si>
    <t>Od 01.01. do 30.06.
prethodne godine</t>
  </si>
  <si>
    <t xml:space="preserve"> za period od 01.01. do 30.06.2026. godine</t>
  </si>
  <si>
    <t>za period koji završava na dan 30.06.2026. godine</t>
  </si>
  <si>
    <t>1. Stanje na kraju perioda na dan 30.06.2024. godine</t>
  </si>
  <si>
    <t>4. Ponovo iskazano stanje na početku perioda 01.01.2025. godine (901+902+903)</t>
  </si>
  <si>
    <t>13. Stanje na kraju perioda na dan 30.06.2025. godine (904+907+908-909-910+911+912)</t>
  </si>
  <si>
    <t>16. Ponovo iskazano stanje na početku perioda 01.01.2026. godine (913+914+915)</t>
  </si>
  <si>
    <t>25. Stanje na kraju perioda na dan 30.06.2026. godine  (916+919+920-921-922+923+924)</t>
  </si>
  <si>
    <t xml:space="preserve">Usvojeno godišnje izvješće o poslovanju Društva, sa izvješćem Nezavisnog revizora, Nadzornog odbora i Odbora za reviziju i plan poslovanja za 2026.godinu; donešena odluka o rasporedu  dobiti ostvarene u poslovanju Društva u 2025. godini u cjelokupnom iznosu u rezervni fond; donešena odluka o  izboru UHY REVIDENT  d.o.o. , Mostar za Neovisnog vanjskog revizora Društva; donešena odluka  o visini kreditne zaduženosti Društva i davanju ovlaštenja za potpisivanje predmetnih dokumenata;  donešena odluka o razrješenju predsjednika i članova Nadzornog odbora, zbog isteka mandata;   Izabran i imenovan  predsjednik i članovi Nadzornog odbora;  donešena odluka o odobrenju temeljnih elemenata za zaključivanje ugovora sa  predsjednikom i članovima Nadzornog odbora; donešena odluka o Strategiji rješavanja sudskih tužbi.                                                                                </t>
  </si>
  <si>
    <t>U izvještajnom razdoblju nije došlo do povećanja niti smanjenja ukupne imovine emitenta za više od 10 % u odnosu na prethodno izvještajno razdoblje. Ukupna imovina smanjena je za 9,46 %.</t>
  </si>
  <si>
    <t>U izvještajnom razdoblju nije došlo do povećanja niti smanjenja neto dobiti odnosno neto gubitka emitenta za više od 10 % u odnosu na prethodno izvještajno razdoblje. Neto gubitak iznosi 1.449.738 KM te je u odnosu na prethodno izvještajno razdoblje manji za 35.187 KM, odnosno za 2,37 %.</t>
  </si>
  <si>
    <t>Otvaranje Skupštine dioničara Društva; Izbor radnih tijela Skupštine;  Usvajanje Zapisnika sa XXV Skupštine dioničara;  Usvajanje godišnjeg izvješća o poslovanju Društva za 2025. god., sa izvješćem Nezavisnog revizora, Nadzornog odbora i Odbora za reviziju i Plana poslovanja za 2026.godinu: Donošenje odluke o rasporedu dobiti ostvarene u poslovanju Društva u 2025. godinu; Donošenje odluke o imenovanju Neovisnog vanjskog revizora Društva; Donošenje odluke o visini kreditne zaduženosti Društva i davanju ovlaštenja za potpisivanje predmetnih dokumenata; Donošenje odluke o razrješenju predsjednika i članova Nadzornog odbora, zbog isteka mandata;   Izbor i imenovanje  predsjednika i članova Nadzornog odbora;  Donošenje odluke o odobrenju temeljnih elemenata za zaključivanje ugovora sa  predsjednikom i članovima Nadzornog odbora; Donošenje odluke o Startegiji rješavanja sudskih tužbi.</t>
  </si>
  <si>
    <t>Marina Prskalo-Hadžović na početku 3217, na kraju 3217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</si>
</sst>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(* #,##0.00_);_(* \(#,##0.00\);_(* &quot;-&quot;??_);_(@_)"/>
    <numFmt numFmtId="166" formatCode="0.000%"/>
    <numFmt numFmtId="167" formatCode="dd/mm/yyyy"/>
    <numFmt numFmtId="168" formatCode="\00"/>
    <numFmt numFmtId="169" formatCode="yyyy"/>
    <numFmt numFmtId="170" formatCode="d/m/yyyy/"/>
    <numFmt numFmtId="171" formatCode="_-* #,##0.00_-;\-* #,##0.00_-;_-* \-??_-;_-@_-"/>
    <numFmt numFmtId="172" formatCode="_(* #,##0.00_);_(* \(#,##0.00\);_(* \-??_);_(@_)"/>
    <numFmt numFmtId="173" formatCode="0.00000000000000000"/>
    <numFmt numFmtId="174" formatCode="0.0000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71" fontId="3" fillId="0" borderId="0"/>
    <xf numFmtId="164" fontId="2" fillId="0" borderId="0"/>
    <xf numFmtId="165" fontId="2" fillId="0" borderId="0"/>
    <xf numFmtId="171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3" fillId="0" borderId="0" applyNumberFormat="0" applyFill="0" applyBorder="0" applyAlignment="0" applyProtection="0"/>
  </cellStyleXfs>
  <cellXfs count="340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6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6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8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9" fontId="9" fillId="0" borderId="0" xfId="8" applyNumberFormat="1" applyFont="1" applyAlignment="1">
      <alignment horizontal="left" vertical="center" wrapText="1"/>
    </xf>
    <xf numFmtId="167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2" fontId="53" fillId="0" borderId="0" xfId="11" applyNumberFormat="1" applyFont="1" applyAlignment="1">
      <alignment horizontal="left" vertical="top" wrapText="1"/>
    </xf>
    <xf numFmtId="172" fontId="53" fillId="0" borderId="0" xfId="4" applyNumberFormat="1" applyFont="1" applyAlignment="1">
      <alignment horizontal="left" vertical="top"/>
    </xf>
    <xf numFmtId="172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70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3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4" fontId="6" fillId="0" borderId="0" xfId="11" applyNumberFormat="1" applyFont="1"/>
    <xf numFmtId="0" fontId="6" fillId="0" borderId="0" xfId="11" applyFont="1"/>
    <xf numFmtId="0" fontId="8" fillId="0" borderId="0" xfId="8" applyFont="1"/>
    <xf numFmtId="169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79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79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17" fillId="0" borderId="0" xfId="11" applyFont="1" applyAlignment="1">
      <alignment wrapText="1"/>
    </xf>
    <xf numFmtId="0" fontId="21" fillId="0" borderId="0" xfId="10" applyFont="1" applyAlignment="1">
      <alignment vertical="center" wrapText="1"/>
    </xf>
    <xf numFmtId="0" fontId="50" fillId="0" borderId="0" xfId="10" applyFont="1" applyAlignment="1">
      <alignment horizontal="right"/>
    </xf>
    <xf numFmtId="0" fontId="50" fillId="0" borderId="9" xfId="10" applyFont="1" applyBorder="1" applyAlignment="1">
      <alignment horizontal="left" vertical="center"/>
    </xf>
    <xf numFmtId="0" fontId="50" fillId="0" borderId="9" xfId="10" applyFont="1" applyBorder="1" applyAlignment="1">
      <alignment horizontal="left" vertical="center" wrapText="1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50" fillId="0" borderId="0" xfId="11" applyFont="1" applyAlignment="1">
      <alignment horizontal="right"/>
    </xf>
    <xf numFmtId="0" fontId="75" fillId="0" borderId="9" xfId="10" applyFont="1" applyBorder="1" applyAlignment="1">
      <alignment horizontal="left" vertical="center"/>
    </xf>
    <xf numFmtId="0" fontId="84" fillId="0" borderId="9" xfId="14" applyFont="1" applyBorder="1" applyAlignment="1">
      <alignment horizontal="left" vertical="center"/>
    </xf>
    <xf numFmtId="170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10" applyFont="1" applyAlignment="1">
      <alignment horizontal="center"/>
    </xf>
    <xf numFmtId="0" fontId="75" fillId="0" borderId="9" xfId="10" applyFont="1" applyBorder="1" applyAlignment="1">
      <alignment horizontal="left" vertical="center" wrapText="1"/>
    </xf>
    <xf numFmtId="3" fontId="50" fillId="0" borderId="9" xfId="10" applyNumberFormat="1" applyFont="1" applyBorder="1" applyAlignment="1">
      <alignment horizontal="left" vertical="center"/>
    </xf>
    <xf numFmtId="0" fontId="50" fillId="0" borderId="16" xfId="10" applyFont="1" applyBorder="1" applyAlignment="1">
      <alignment horizontal="left" vertical="center"/>
    </xf>
    <xf numFmtId="0" fontId="50" fillId="0" borderId="17" xfId="10" applyFont="1" applyBorder="1" applyAlignment="1">
      <alignment horizontal="left" vertical="center"/>
    </xf>
    <xf numFmtId="0" fontId="50" fillId="0" borderId="18" xfId="10" applyFont="1" applyBorder="1" applyAlignment="1">
      <alignment horizontal="left" vertical="center"/>
    </xf>
    <xf numFmtId="0" fontId="50" fillId="0" borderId="16" xfId="10" applyFont="1" applyBorder="1" applyAlignment="1">
      <alignment horizontal="left" vertical="center" wrapText="1"/>
    </xf>
    <xf numFmtId="0" fontId="50" fillId="0" borderId="17" xfId="10" applyFont="1" applyBorder="1" applyAlignment="1">
      <alignment horizontal="left" vertical="center" wrapText="1"/>
    </xf>
    <xf numFmtId="0" fontId="50" fillId="0" borderId="18" xfId="10" applyFont="1" applyBorder="1" applyAlignment="1">
      <alignment horizontal="left" vertical="center" wrapText="1"/>
    </xf>
    <xf numFmtId="0" fontId="50" fillId="0" borderId="0" xfId="10" applyFont="1" applyAlignment="1">
      <alignment horizontal="center" vertical="center"/>
    </xf>
    <xf numFmtId="0" fontId="79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80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1" fillId="0" borderId="0" xfId="8" applyFont="1" applyAlignment="1">
      <alignment horizontal="left"/>
    </xf>
    <xf numFmtId="0" fontId="8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169" fontId="20" fillId="0" borderId="1" xfId="8" applyNumberFormat="1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 wrapText="1"/>
    </xf>
    <xf numFmtId="0" fontId="20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82" fillId="0" borderId="0" xfId="4" applyNumberFormat="1" applyFont="1" applyAlignment="1">
      <alignment horizontal="left" wrapText="1"/>
    </xf>
    <xf numFmtId="0" fontId="82" fillId="0" borderId="0" xfId="10" applyFont="1" applyAlignment="1">
      <alignment horizontal="left"/>
    </xf>
    <xf numFmtId="0" fontId="82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9" fillId="0" borderId="9" xfId="8" applyFont="1" applyBorder="1" applyAlignment="1">
      <alignment horizontal="left" vertical="center"/>
    </xf>
    <xf numFmtId="0" fontId="79" fillId="0" borderId="9" xfId="10" applyFont="1" applyBorder="1" applyAlignment="1">
      <alignment horizontal="center" vertical="center"/>
    </xf>
    <xf numFmtId="0" fontId="79" fillId="0" borderId="9" xfId="10" applyFont="1" applyBorder="1" applyAlignment="1">
      <alignment horizontal="left" vertical="center"/>
    </xf>
    <xf numFmtId="0" fontId="79" fillId="0" borderId="9" xfId="10" applyFont="1" applyBorder="1" applyAlignment="1">
      <alignment horizontal="left" vertical="center" wrapText="1"/>
    </xf>
    <xf numFmtId="0" fontId="79" fillId="0" borderId="0" xfId="11" applyFont="1" applyAlignment="1">
      <alignment horizontal="right" vertical="top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5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3" xfId="4" xr:uid="{00000000-0005-0000-0000-000003000000}"/>
    <cellStyle name="Hyperlink" xfId="14" builtinId="8"/>
    <cellStyle name="Hyperlink 2" xfId="5" xr:uid="{00000000-0005-0000-0000-000005000000}"/>
    <cellStyle name="Hyperlink 2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2 3" xfId="9" xr:uid="{00000000-0005-0000-0000-00000A000000}"/>
    <cellStyle name="Normal 4" xfId="10" xr:uid="{00000000-0005-0000-0000-00000B000000}"/>
    <cellStyle name="Normal 5" xfId="11" xr:uid="{00000000-0005-0000-0000-00000C000000}"/>
    <cellStyle name="Percent 2 2" xfId="12" xr:uid="{00000000-0005-0000-0000-00000D000000}"/>
    <cellStyle name="Percent 2 3" xfId="13" xr:uid="{00000000-0005-0000-0000-00000E000000}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unistelekom.ba/" TargetMode="External"/><Relationship Id="rId1" Type="http://schemas.openxmlformats.org/officeDocument/2006/relationships/hyperlink" Target="mailto:unis@unistelekom.b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2552-76E3-42F5-8DFB-894EA6314A28}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 x14ac:dyDescent="0.2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 x14ac:dyDescent="0.25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 x14ac:dyDescent="0.25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 x14ac:dyDescent="0.25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 x14ac:dyDescent="0.25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 x14ac:dyDescent="0.25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 x14ac:dyDescent="0.25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 x14ac:dyDescent="0.25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 x14ac:dyDescent="0.25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 x14ac:dyDescent="0.25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 x14ac:dyDescent="0.25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 x14ac:dyDescent="0.25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 x14ac:dyDescent="0.25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 x14ac:dyDescent="0.25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 x14ac:dyDescent="0.25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 x14ac:dyDescent="0.25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 x14ac:dyDescent="0.25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 x14ac:dyDescent="0.25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 x14ac:dyDescent="0.25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 x14ac:dyDescent="0.25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 x14ac:dyDescent="0.25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 x14ac:dyDescent="0.25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 x14ac:dyDescent="0.25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 x14ac:dyDescent="0.25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 x14ac:dyDescent="0.25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 x14ac:dyDescent="0.25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 x14ac:dyDescent="0.25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 x14ac:dyDescent="0.25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 x14ac:dyDescent="0.25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 x14ac:dyDescent="0.25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 x14ac:dyDescent="0.25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 x14ac:dyDescent="0.25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 x14ac:dyDescent="0.25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 x14ac:dyDescent="0.25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 x14ac:dyDescent="0.25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 x14ac:dyDescent="0.25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 x14ac:dyDescent="0.25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 x14ac:dyDescent="0.25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 x14ac:dyDescent="0.25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 x14ac:dyDescent="0.25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 x14ac:dyDescent="0.25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 x14ac:dyDescent="0.25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 x14ac:dyDescent="0.25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 x14ac:dyDescent="0.25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 x14ac:dyDescent="0.25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 x14ac:dyDescent="0.25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 x14ac:dyDescent="0.25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 x14ac:dyDescent="0.25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 x14ac:dyDescent="0.25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 x14ac:dyDescent="0.25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 x14ac:dyDescent="0.25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 x14ac:dyDescent="0.25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 x14ac:dyDescent="0.25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 x14ac:dyDescent="0.25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 x14ac:dyDescent="0.25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 x14ac:dyDescent="0.25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 x14ac:dyDescent="0.25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 x14ac:dyDescent="0.25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 x14ac:dyDescent="0.25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 x14ac:dyDescent="0.25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 x14ac:dyDescent="0.25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 x14ac:dyDescent="0.25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 x14ac:dyDescent="0.25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 x14ac:dyDescent="0.25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 x14ac:dyDescent="0.25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 x14ac:dyDescent="0.25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 x14ac:dyDescent="0.25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 x14ac:dyDescent="0.25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 x14ac:dyDescent="0.25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 x14ac:dyDescent="0.25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 x14ac:dyDescent="0.25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 x14ac:dyDescent="0.25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 x14ac:dyDescent="0.25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 x14ac:dyDescent="0.25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 x14ac:dyDescent="0.25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 x14ac:dyDescent="0.25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 x14ac:dyDescent="0.25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 x14ac:dyDescent="0.25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 x14ac:dyDescent="0.25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 x14ac:dyDescent="0.25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 x14ac:dyDescent="0.25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 x14ac:dyDescent="0.25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 x14ac:dyDescent="0.25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 x14ac:dyDescent="0.25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 x14ac:dyDescent="0.25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 x14ac:dyDescent="0.25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 x14ac:dyDescent="0.25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 x14ac:dyDescent="0.25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 x14ac:dyDescent="0.25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 x14ac:dyDescent="0.25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 x14ac:dyDescent="0.25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 x14ac:dyDescent="0.25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 x14ac:dyDescent="0.25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 x14ac:dyDescent="0.25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 x14ac:dyDescent="0.25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 x14ac:dyDescent="0.25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 x14ac:dyDescent="0.25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 x14ac:dyDescent="0.25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 x14ac:dyDescent="0.25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 x14ac:dyDescent="0.25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 x14ac:dyDescent="0.25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 x14ac:dyDescent="0.25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 x14ac:dyDescent="0.25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 x14ac:dyDescent="0.25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 x14ac:dyDescent="0.25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 x14ac:dyDescent="0.25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 x14ac:dyDescent="0.25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 x14ac:dyDescent="0.25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 x14ac:dyDescent="0.25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 x14ac:dyDescent="0.25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 x14ac:dyDescent="0.25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 x14ac:dyDescent="0.25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 x14ac:dyDescent="0.25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 x14ac:dyDescent="0.25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 x14ac:dyDescent="0.25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 x14ac:dyDescent="0.25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 x14ac:dyDescent="0.25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 x14ac:dyDescent="0.25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 x14ac:dyDescent="0.25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 x14ac:dyDescent="0.25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 x14ac:dyDescent="0.25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 x14ac:dyDescent="0.25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 x14ac:dyDescent="0.25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 x14ac:dyDescent="0.25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 x14ac:dyDescent="0.25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 x14ac:dyDescent="0.25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 x14ac:dyDescent="0.25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 x14ac:dyDescent="0.25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 x14ac:dyDescent="0.25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 x14ac:dyDescent="0.25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 x14ac:dyDescent="0.25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 x14ac:dyDescent="0.25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 x14ac:dyDescent="0.25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 x14ac:dyDescent="0.25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 x14ac:dyDescent="0.25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 x14ac:dyDescent="0.25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 x14ac:dyDescent="0.25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 x14ac:dyDescent="0.25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 x14ac:dyDescent="0.25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 x14ac:dyDescent="0.25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 x14ac:dyDescent="0.25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 x14ac:dyDescent="0.25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 x14ac:dyDescent="0.25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 x14ac:dyDescent="0.25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 x14ac:dyDescent="0.25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 x14ac:dyDescent="0.25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 x14ac:dyDescent="0.25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 x14ac:dyDescent="0.25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 x14ac:dyDescent="0.25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 x14ac:dyDescent="0.25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 x14ac:dyDescent="0.25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 x14ac:dyDescent="0.25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 x14ac:dyDescent="0.25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 x14ac:dyDescent="0.25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 x14ac:dyDescent="0.25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 x14ac:dyDescent="0.25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 x14ac:dyDescent="0.25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 x14ac:dyDescent="0.25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 x14ac:dyDescent="0.25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 x14ac:dyDescent="0.25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 x14ac:dyDescent="0.25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 x14ac:dyDescent="0.25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 x14ac:dyDescent="0.25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 x14ac:dyDescent="0.25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 x14ac:dyDescent="0.25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 x14ac:dyDescent="0.25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 x14ac:dyDescent="0.25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 x14ac:dyDescent="0.25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 x14ac:dyDescent="0.25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 x14ac:dyDescent="0.25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 x14ac:dyDescent="0.25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 x14ac:dyDescent="0.25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 x14ac:dyDescent="0.25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 x14ac:dyDescent="0.25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 x14ac:dyDescent="0.25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 x14ac:dyDescent="0.25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 x14ac:dyDescent="0.25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 x14ac:dyDescent="0.25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 x14ac:dyDescent="0.25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 x14ac:dyDescent="0.25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 x14ac:dyDescent="0.25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 x14ac:dyDescent="0.25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 x14ac:dyDescent="0.25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 x14ac:dyDescent="0.25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 x14ac:dyDescent="0.25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 x14ac:dyDescent="0.25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 x14ac:dyDescent="0.25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 x14ac:dyDescent="0.25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 x14ac:dyDescent="0.25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 x14ac:dyDescent="0.25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 x14ac:dyDescent="0.25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 x14ac:dyDescent="0.25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 x14ac:dyDescent="0.25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 x14ac:dyDescent="0.25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 x14ac:dyDescent="0.25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 x14ac:dyDescent="0.25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 x14ac:dyDescent="0.25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 x14ac:dyDescent="0.25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 x14ac:dyDescent="0.25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 x14ac:dyDescent="0.25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 x14ac:dyDescent="0.25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 x14ac:dyDescent="0.25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 x14ac:dyDescent="0.25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 x14ac:dyDescent="0.25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 x14ac:dyDescent="0.25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 x14ac:dyDescent="0.25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 x14ac:dyDescent="0.25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 x14ac:dyDescent="0.25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 x14ac:dyDescent="0.25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 x14ac:dyDescent="0.25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 x14ac:dyDescent="0.25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 x14ac:dyDescent="0.25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 x14ac:dyDescent="0.25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 x14ac:dyDescent="0.25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 x14ac:dyDescent="0.25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 x14ac:dyDescent="0.25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 x14ac:dyDescent="0.25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 x14ac:dyDescent="0.25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 x14ac:dyDescent="0.25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 x14ac:dyDescent="0.25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 x14ac:dyDescent="0.25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 x14ac:dyDescent="0.25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 x14ac:dyDescent="0.25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 x14ac:dyDescent="0.25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 x14ac:dyDescent="0.25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 x14ac:dyDescent="0.25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 x14ac:dyDescent="0.25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 x14ac:dyDescent="0.25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 x14ac:dyDescent="0.25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 x14ac:dyDescent="0.25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 x14ac:dyDescent="0.25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 x14ac:dyDescent="0.25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 x14ac:dyDescent="0.25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 x14ac:dyDescent="0.25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 x14ac:dyDescent="0.25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 x14ac:dyDescent="0.25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 x14ac:dyDescent="0.25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 x14ac:dyDescent="0.25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 x14ac:dyDescent="0.25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 x14ac:dyDescent="0.25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 x14ac:dyDescent="0.25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 x14ac:dyDescent="0.25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 x14ac:dyDescent="0.25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 x14ac:dyDescent="0.25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 x14ac:dyDescent="0.25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 x14ac:dyDescent="0.25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 x14ac:dyDescent="0.25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 x14ac:dyDescent="0.25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 x14ac:dyDescent="0.25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 x14ac:dyDescent="0.25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 x14ac:dyDescent="0.25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 x14ac:dyDescent="0.25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 x14ac:dyDescent="0.25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 x14ac:dyDescent="0.25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 x14ac:dyDescent="0.25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 x14ac:dyDescent="0.25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 x14ac:dyDescent="0.25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 x14ac:dyDescent="0.25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 x14ac:dyDescent="0.25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 x14ac:dyDescent="0.25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 x14ac:dyDescent="0.25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 x14ac:dyDescent="0.25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 x14ac:dyDescent="0.25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 x14ac:dyDescent="0.25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 x14ac:dyDescent="0.25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 x14ac:dyDescent="0.25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 x14ac:dyDescent="0.25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 x14ac:dyDescent="0.25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 x14ac:dyDescent="0.25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 x14ac:dyDescent="0.25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 x14ac:dyDescent="0.25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 x14ac:dyDescent="0.25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 x14ac:dyDescent="0.25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 x14ac:dyDescent="0.25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 x14ac:dyDescent="0.25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 x14ac:dyDescent="0.25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 x14ac:dyDescent="0.25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 x14ac:dyDescent="0.25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 x14ac:dyDescent="0.25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 x14ac:dyDescent="0.25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 x14ac:dyDescent="0.25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 x14ac:dyDescent="0.25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 x14ac:dyDescent="0.25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 x14ac:dyDescent="0.25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 x14ac:dyDescent="0.25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 x14ac:dyDescent="0.25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 x14ac:dyDescent="0.25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 x14ac:dyDescent="0.25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 x14ac:dyDescent="0.25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 x14ac:dyDescent="0.25">
      <c r="I289" s="1" t="s">
        <v>1274</v>
      </c>
      <c r="J289" s="1" t="s">
        <v>1275</v>
      </c>
      <c r="AA289" s="4"/>
      <c r="AF289" s="11"/>
    </row>
    <row r="290" spans="9:32" x14ac:dyDescent="0.25">
      <c r="I290" s="1" t="s">
        <v>1276</v>
      </c>
      <c r="J290" s="1" t="s">
        <v>1277</v>
      </c>
      <c r="AA290" s="4"/>
      <c r="AF290" s="11"/>
    </row>
    <row r="291" spans="9:32" x14ac:dyDescent="0.25">
      <c r="I291" s="1" t="s">
        <v>1278</v>
      </c>
      <c r="J291" s="1" t="s">
        <v>1279</v>
      </c>
      <c r="AA291" s="4"/>
      <c r="AF291" s="11"/>
    </row>
    <row r="292" spans="9:32" x14ac:dyDescent="0.25">
      <c r="I292" s="1" t="s">
        <v>1280</v>
      </c>
      <c r="J292" s="1" t="s">
        <v>1281</v>
      </c>
      <c r="AA292" s="4"/>
      <c r="AF292" s="11"/>
    </row>
    <row r="293" spans="9:32" x14ac:dyDescent="0.25">
      <c r="I293" s="1" t="s">
        <v>1282</v>
      </c>
      <c r="J293" s="1" t="s">
        <v>1283</v>
      </c>
      <c r="AA293" s="4"/>
      <c r="AF293" s="11"/>
    </row>
    <row r="294" spans="9:32" x14ac:dyDescent="0.25">
      <c r="I294" s="1" t="s">
        <v>1284</v>
      </c>
      <c r="J294" s="1" t="s">
        <v>1285</v>
      </c>
      <c r="AA294" s="4"/>
      <c r="AF294" s="11"/>
    </row>
    <row r="295" spans="9:32" x14ac:dyDescent="0.25">
      <c r="I295" s="1" t="s">
        <v>1286</v>
      </c>
      <c r="J295" s="1" t="s">
        <v>1287</v>
      </c>
      <c r="AA295" s="4"/>
      <c r="AF295" s="11"/>
    </row>
    <row r="296" spans="9:32" x14ac:dyDescent="0.25">
      <c r="I296" s="1" t="s">
        <v>1288</v>
      </c>
      <c r="J296" s="1" t="s">
        <v>1289</v>
      </c>
      <c r="AA296" s="4"/>
      <c r="AF296" s="11"/>
    </row>
    <row r="297" spans="9:32" x14ac:dyDescent="0.25">
      <c r="I297" s="1" t="s">
        <v>1290</v>
      </c>
      <c r="J297" s="1" t="s">
        <v>1291</v>
      </c>
      <c r="AA297" s="4"/>
      <c r="AF297" s="11"/>
    </row>
    <row r="298" spans="9:32" x14ac:dyDescent="0.25">
      <c r="I298" s="1" t="s">
        <v>1292</v>
      </c>
      <c r="J298" s="1" t="s">
        <v>1293</v>
      </c>
      <c r="AA298" s="4"/>
      <c r="AF298" s="11"/>
    </row>
    <row r="299" spans="9:32" x14ac:dyDescent="0.25">
      <c r="I299" s="1" t="s">
        <v>1294</v>
      </c>
      <c r="J299" s="1" t="s">
        <v>1295</v>
      </c>
      <c r="AA299" s="4"/>
      <c r="AF299" s="11"/>
    </row>
    <row r="300" spans="9:32" x14ac:dyDescent="0.25">
      <c r="I300" s="1" t="s">
        <v>1296</v>
      </c>
      <c r="J300" s="1" t="s">
        <v>1297</v>
      </c>
      <c r="AA300" s="4"/>
      <c r="AF300" s="11"/>
    </row>
    <row r="301" spans="9:32" x14ac:dyDescent="0.25">
      <c r="I301" s="1" t="s">
        <v>1298</v>
      </c>
      <c r="J301" s="1" t="s">
        <v>1299</v>
      </c>
      <c r="AA301" s="4"/>
      <c r="AF301" s="11"/>
    </row>
    <row r="302" spans="9:32" x14ac:dyDescent="0.25">
      <c r="I302" s="1" t="s">
        <v>1300</v>
      </c>
      <c r="J302" s="1" t="s">
        <v>1301</v>
      </c>
      <c r="AA302" s="4"/>
      <c r="AF302" s="11"/>
    </row>
    <row r="303" spans="9:32" x14ac:dyDescent="0.25">
      <c r="I303" s="1" t="s">
        <v>1302</v>
      </c>
      <c r="J303" s="1" t="s">
        <v>1303</v>
      </c>
      <c r="AA303" s="4"/>
      <c r="AF303" s="11"/>
    </row>
    <row r="304" spans="9:32" x14ac:dyDescent="0.25">
      <c r="I304" s="1" t="s">
        <v>1304</v>
      </c>
      <c r="J304" s="1" t="s">
        <v>1305</v>
      </c>
      <c r="AA304" s="4"/>
      <c r="AF304" s="11"/>
    </row>
    <row r="305" spans="9:32" x14ac:dyDescent="0.25">
      <c r="I305" s="1" t="s">
        <v>1306</v>
      </c>
      <c r="J305" s="1" t="s">
        <v>1307</v>
      </c>
      <c r="AA305" s="4"/>
      <c r="AF305" s="11"/>
    </row>
    <row r="306" spans="9:32" x14ac:dyDescent="0.25">
      <c r="I306" s="1" t="s">
        <v>1308</v>
      </c>
      <c r="J306" s="1" t="s">
        <v>1309</v>
      </c>
      <c r="AA306" s="4"/>
      <c r="AF306" s="11"/>
    </row>
    <row r="307" spans="9:32" x14ac:dyDescent="0.25">
      <c r="I307" s="1" t="s">
        <v>1310</v>
      </c>
      <c r="J307" s="1" t="s">
        <v>1311</v>
      </c>
      <c r="AA307" s="4"/>
      <c r="AF307" s="11"/>
    </row>
    <row r="308" spans="9:32" x14ac:dyDescent="0.25">
      <c r="I308" s="1" t="s">
        <v>1312</v>
      </c>
      <c r="J308" s="1" t="s">
        <v>1313</v>
      </c>
      <c r="AA308" s="4"/>
      <c r="AF308" s="11"/>
    </row>
    <row r="309" spans="9:32" x14ac:dyDescent="0.25">
      <c r="I309" s="1" t="s">
        <v>1314</v>
      </c>
      <c r="J309" s="1" t="s">
        <v>1315</v>
      </c>
      <c r="AA309" s="4"/>
      <c r="AF309" s="11"/>
    </row>
    <row r="310" spans="9:32" x14ac:dyDescent="0.25">
      <c r="I310" s="1" t="s">
        <v>1316</v>
      </c>
      <c r="J310" s="1" t="s">
        <v>1317</v>
      </c>
      <c r="AA310" s="4"/>
      <c r="AF310" s="11"/>
    </row>
    <row r="311" spans="9:32" x14ac:dyDescent="0.25">
      <c r="I311" s="1" t="s">
        <v>1318</v>
      </c>
      <c r="J311" s="1" t="s">
        <v>1319</v>
      </c>
      <c r="AA311" s="4"/>
      <c r="AF311" s="11"/>
    </row>
    <row r="312" spans="9:32" x14ac:dyDescent="0.25">
      <c r="I312" s="1" t="s">
        <v>1320</v>
      </c>
      <c r="J312" s="1" t="s">
        <v>1321</v>
      </c>
      <c r="AA312" s="4"/>
      <c r="AF312" s="11"/>
    </row>
    <row r="313" spans="9:32" x14ac:dyDescent="0.25">
      <c r="I313" s="1" t="s">
        <v>1322</v>
      </c>
      <c r="J313" s="1" t="s">
        <v>1323</v>
      </c>
      <c r="AA313" s="4"/>
    </row>
    <row r="314" spans="9:32" x14ac:dyDescent="0.25">
      <c r="I314" s="1" t="s">
        <v>1324</v>
      </c>
      <c r="J314" s="1" t="s">
        <v>1325</v>
      </c>
      <c r="AA314" s="4"/>
    </row>
    <row r="315" spans="9:32" x14ac:dyDescent="0.25">
      <c r="I315" s="1" t="s">
        <v>1326</v>
      </c>
      <c r="J315" s="1" t="s">
        <v>1327</v>
      </c>
      <c r="AA315" s="4"/>
    </row>
    <row r="316" spans="9:32" x14ac:dyDescent="0.25">
      <c r="I316" s="1" t="s">
        <v>1328</v>
      </c>
      <c r="J316" s="1" t="s">
        <v>1329</v>
      </c>
      <c r="AA316" s="4"/>
    </row>
    <row r="317" spans="9:32" x14ac:dyDescent="0.25">
      <c r="I317" s="1" t="s">
        <v>1330</v>
      </c>
      <c r="J317" s="1" t="s">
        <v>1331</v>
      </c>
      <c r="AA317" s="4"/>
    </row>
    <row r="318" spans="9:32" x14ac:dyDescent="0.25">
      <c r="I318" s="1" t="s">
        <v>1332</v>
      </c>
      <c r="J318" s="1" t="s">
        <v>1333</v>
      </c>
      <c r="AA318" s="4"/>
    </row>
    <row r="319" spans="9:32" x14ac:dyDescent="0.25">
      <c r="I319" s="1" t="s">
        <v>1334</v>
      </c>
      <c r="J319" s="1" t="s">
        <v>1335</v>
      </c>
      <c r="AA319" s="4"/>
    </row>
    <row r="320" spans="9:32" x14ac:dyDescent="0.25">
      <c r="I320" s="1" t="s">
        <v>1336</v>
      </c>
      <c r="J320" s="1" t="s">
        <v>1337</v>
      </c>
      <c r="AA320" s="4"/>
    </row>
    <row r="321" spans="9:27" x14ac:dyDescent="0.25">
      <c r="I321" s="1" t="s">
        <v>1338</v>
      </c>
      <c r="J321" s="1" t="s">
        <v>1339</v>
      </c>
      <c r="AA321" s="4"/>
    </row>
    <row r="322" spans="9:27" x14ac:dyDescent="0.25">
      <c r="I322" s="1" t="s">
        <v>1340</v>
      </c>
      <c r="J322" s="1" t="s">
        <v>1341</v>
      </c>
      <c r="AA322" s="4"/>
    </row>
    <row r="323" spans="9:27" x14ac:dyDescent="0.25">
      <c r="I323" s="1" t="s">
        <v>1342</v>
      </c>
      <c r="J323" s="1" t="s">
        <v>1343</v>
      </c>
      <c r="AA323" s="4"/>
    </row>
    <row r="324" spans="9:27" x14ac:dyDescent="0.25">
      <c r="I324" s="1" t="s">
        <v>1344</v>
      </c>
      <c r="J324" s="1" t="s">
        <v>1345</v>
      </c>
      <c r="AA324" s="4"/>
    </row>
    <row r="325" spans="9:27" x14ac:dyDescent="0.25">
      <c r="I325" s="1" t="s">
        <v>1346</v>
      </c>
      <c r="J325" s="1" t="s">
        <v>1347</v>
      </c>
      <c r="AA325" s="4"/>
    </row>
    <row r="326" spans="9:27" x14ac:dyDescent="0.25">
      <c r="I326" s="1" t="s">
        <v>1348</v>
      </c>
      <c r="J326" s="1" t="s">
        <v>1349</v>
      </c>
      <c r="AA326" s="4"/>
    </row>
    <row r="327" spans="9:27" x14ac:dyDescent="0.25">
      <c r="I327" s="1" t="s">
        <v>1350</v>
      </c>
      <c r="J327" s="1" t="s">
        <v>1351</v>
      </c>
      <c r="AA327" s="4"/>
    </row>
    <row r="328" spans="9:27" x14ac:dyDescent="0.25">
      <c r="I328" s="1" t="s">
        <v>1352</v>
      </c>
      <c r="J328" s="1" t="s">
        <v>1353</v>
      </c>
      <c r="AA328" s="4"/>
    </row>
    <row r="329" spans="9:27" x14ac:dyDescent="0.25">
      <c r="I329" s="1" t="s">
        <v>1354</v>
      </c>
      <c r="J329" s="1" t="s">
        <v>1355</v>
      </c>
      <c r="AA329" s="4"/>
    </row>
    <row r="330" spans="9:27" x14ac:dyDescent="0.25">
      <c r="I330" s="1" t="s">
        <v>1356</v>
      </c>
      <c r="J330" s="1" t="s">
        <v>1357</v>
      </c>
      <c r="AA330" s="4"/>
    </row>
    <row r="331" spans="9:27" x14ac:dyDescent="0.25">
      <c r="I331" s="1" t="s">
        <v>1358</v>
      </c>
      <c r="J331" s="1" t="s">
        <v>1359</v>
      </c>
      <c r="AA331" s="4"/>
    </row>
    <row r="332" spans="9:27" x14ac:dyDescent="0.25">
      <c r="I332" s="1" t="s">
        <v>1360</v>
      </c>
      <c r="J332" s="1" t="s">
        <v>1361</v>
      </c>
      <c r="AA332" s="4"/>
    </row>
    <row r="333" spans="9:27" x14ac:dyDescent="0.25">
      <c r="I333" s="1" t="s">
        <v>1362</v>
      </c>
      <c r="J333" s="1" t="s">
        <v>1363</v>
      </c>
      <c r="AA333" s="4"/>
    </row>
    <row r="334" spans="9:27" x14ac:dyDescent="0.25">
      <c r="I334" s="1" t="s">
        <v>1364</v>
      </c>
      <c r="J334" s="1" t="s">
        <v>1365</v>
      </c>
      <c r="AA334" s="4"/>
    </row>
    <row r="335" spans="9:27" x14ac:dyDescent="0.25">
      <c r="I335" s="1" t="s">
        <v>1366</v>
      </c>
      <c r="J335" s="1" t="s">
        <v>1367</v>
      </c>
      <c r="AA335" s="4"/>
    </row>
    <row r="336" spans="9:27" x14ac:dyDescent="0.25">
      <c r="I336" s="1" t="s">
        <v>1368</v>
      </c>
      <c r="J336" s="1" t="s">
        <v>1369</v>
      </c>
      <c r="AA336" s="4"/>
    </row>
    <row r="337" spans="9:27" x14ac:dyDescent="0.25">
      <c r="I337" s="1" t="s">
        <v>1370</v>
      </c>
      <c r="J337" s="1" t="s">
        <v>1371</v>
      </c>
      <c r="AA337" s="4"/>
    </row>
    <row r="338" spans="9:27" x14ac:dyDescent="0.25">
      <c r="I338" s="1" t="s">
        <v>1372</v>
      </c>
      <c r="J338" s="1" t="s">
        <v>1373</v>
      </c>
      <c r="AA338" s="4"/>
    </row>
    <row r="339" spans="9:27" x14ac:dyDescent="0.25">
      <c r="I339" s="1" t="s">
        <v>1374</v>
      </c>
      <c r="J339" s="1" t="s">
        <v>1375</v>
      </c>
      <c r="AA339" s="4"/>
    </row>
    <row r="340" spans="9:27" x14ac:dyDescent="0.25">
      <c r="I340" s="1" t="s">
        <v>1376</v>
      </c>
      <c r="J340" s="1" t="s">
        <v>1377</v>
      </c>
      <c r="AA340" s="4"/>
    </row>
    <row r="341" spans="9:27" x14ac:dyDescent="0.25">
      <c r="I341" s="1" t="s">
        <v>1378</v>
      </c>
      <c r="J341" s="1" t="s">
        <v>1379</v>
      </c>
      <c r="AA341" s="4"/>
    </row>
    <row r="342" spans="9:27" x14ac:dyDescent="0.25">
      <c r="I342" s="1" t="s">
        <v>1380</v>
      </c>
      <c r="J342" s="1" t="s">
        <v>1381</v>
      </c>
      <c r="AA342" s="4"/>
    </row>
    <row r="343" spans="9:27" x14ac:dyDescent="0.25">
      <c r="I343" s="1" t="s">
        <v>1382</v>
      </c>
      <c r="J343" s="1" t="s">
        <v>1383</v>
      </c>
      <c r="AA343" s="4"/>
    </row>
    <row r="344" spans="9:27" x14ac:dyDescent="0.25">
      <c r="I344" s="1" t="s">
        <v>1384</v>
      </c>
      <c r="J344" s="1" t="s">
        <v>1385</v>
      </c>
      <c r="AA344" s="4"/>
    </row>
    <row r="345" spans="9:27" x14ac:dyDescent="0.25">
      <c r="I345" s="1" t="s">
        <v>1386</v>
      </c>
      <c r="J345" s="1" t="s">
        <v>1387</v>
      </c>
      <c r="AA345" s="4"/>
    </row>
    <row r="346" spans="9:27" x14ac:dyDescent="0.25">
      <c r="I346" s="1" t="s">
        <v>1388</v>
      </c>
      <c r="J346" s="1" t="s">
        <v>1389</v>
      </c>
      <c r="AA346" s="4"/>
    </row>
    <row r="347" spans="9:27" x14ac:dyDescent="0.25">
      <c r="I347" s="1" t="s">
        <v>1390</v>
      </c>
      <c r="J347" s="1" t="s">
        <v>1391</v>
      </c>
      <c r="AA347" s="4"/>
    </row>
    <row r="348" spans="9:27" x14ac:dyDescent="0.25">
      <c r="I348" s="1" t="s">
        <v>1392</v>
      </c>
      <c r="J348" s="1" t="s">
        <v>1393</v>
      </c>
      <c r="AA348" s="4"/>
    </row>
    <row r="349" spans="9:27" x14ac:dyDescent="0.25">
      <c r="I349" s="1" t="s">
        <v>1394</v>
      </c>
      <c r="J349" s="1" t="s">
        <v>1395</v>
      </c>
      <c r="AA349" s="4"/>
    </row>
    <row r="350" spans="9:27" x14ac:dyDescent="0.25">
      <c r="I350" s="1" t="s">
        <v>1396</v>
      </c>
      <c r="J350" s="1" t="s">
        <v>1397</v>
      </c>
      <c r="AA350" s="4"/>
    </row>
    <row r="351" spans="9:27" x14ac:dyDescent="0.25">
      <c r="I351" s="1" t="s">
        <v>1398</v>
      </c>
      <c r="J351" s="1" t="s">
        <v>1399</v>
      </c>
      <c r="AA351" s="4"/>
    </row>
    <row r="352" spans="9:27" x14ac:dyDescent="0.25">
      <c r="I352" s="1" t="s">
        <v>1400</v>
      </c>
      <c r="J352" s="1" t="s">
        <v>1401</v>
      </c>
      <c r="AA352" s="4"/>
    </row>
    <row r="353" spans="9:27" x14ac:dyDescent="0.25">
      <c r="I353" s="1" t="s">
        <v>1402</v>
      </c>
      <c r="J353" s="1" t="s">
        <v>1403</v>
      </c>
      <c r="AA353" s="4"/>
    </row>
    <row r="354" spans="9:27" x14ac:dyDescent="0.25">
      <c r="I354" s="1" t="s">
        <v>1404</v>
      </c>
      <c r="J354" s="1" t="s">
        <v>1405</v>
      </c>
      <c r="AA354" s="4"/>
    </row>
    <row r="355" spans="9:27" x14ac:dyDescent="0.25">
      <c r="I355" s="1" t="s">
        <v>1406</v>
      </c>
      <c r="J355" s="1" t="s">
        <v>1407</v>
      </c>
      <c r="AA355" s="4"/>
    </row>
    <row r="356" spans="9:27" x14ac:dyDescent="0.25">
      <c r="I356" s="1" t="s">
        <v>1408</v>
      </c>
      <c r="J356" s="1" t="s">
        <v>1409</v>
      </c>
      <c r="AA356" s="4"/>
    </row>
    <row r="357" spans="9:27" x14ac:dyDescent="0.25">
      <c r="I357" s="1" t="s">
        <v>1410</v>
      </c>
      <c r="J357" s="1" t="s">
        <v>1411</v>
      </c>
      <c r="AA357" s="4"/>
    </row>
    <row r="358" spans="9:27" x14ac:dyDescent="0.25">
      <c r="I358" s="1" t="s">
        <v>1412</v>
      </c>
      <c r="J358" s="1" t="s">
        <v>1413</v>
      </c>
      <c r="AA358" s="4"/>
    </row>
    <row r="359" spans="9:27" x14ac:dyDescent="0.25">
      <c r="I359" s="1" t="s">
        <v>1414</v>
      </c>
      <c r="J359" s="1" t="s">
        <v>1415</v>
      </c>
      <c r="AA359" s="4"/>
    </row>
    <row r="360" spans="9:27" x14ac:dyDescent="0.25">
      <c r="I360" s="1" t="s">
        <v>1416</v>
      </c>
      <c r="J360" s="1" t="s">
        <v>1417</v>
      </c>
      <c r="AA360" s="4"/>
    </row>
    <row r="361" spans="9:27" x14ac:dyDescent="0.25">
      <c r="I361" s="1" t="s">
        <v>1418</v>
      </c>
      <c r="J361" s="1" t="s">
        <v>1419</v>
      </c>
      <c r="AA361" s="4"/>
    </row>
    <row r="362" spans="9:27" x14ac:dyDescent="0.25">
      <c r="I362" s="1" t="s">
        <v>1420</v>
      </c>
      <c r="J362" s="1" t="s">
        <v>1421</v>
      </c>
      <c r="AA362" s="4"/>
    </row>
    <row r="363" spans="9:27" x14ac:dyDescent="0.25">
      <c r="I363" s="1" t="s">
        <v>1422</v>
      </c>
      <c r="J363" s="1" t="s">
        <v>1423</v>
      </c>
      <c r="AA363" s="4"/>
    </row>
    <row r="364" spans="9:27" x14ac:dyDescent="0.25">
      <c r="I364" s="1" t="s">
        <v>1424</v>
      </c>
      <c r="J364" s="1" t="s">
        <v>1425</v>
      </c>
      <c r="AA364" s="4"/>
    </row>
    <row r="365" spans="9:27" x14ac:dyDescent="0.25">
      <c r="I365" s="1" t="s">
        <v>1426</v>
      </c>
      <c r="J365" s="1" t="s">
        <v>1427</v>
      </c>
      <c r="AA365" s="4"/>
    </row>
    <row r="366" spans="9:27" x14ac:dyDescent="0.25">
      <c r="I366" s="1" t="s">
        <v>1428</v>
      </c>
      <c r="J366" s="1" t="s">
        <v>1429</v>
      </c>
      <c r="AA366" s="4"/>
    </row>
    <row r="367" spans="9:27" x14ac:dyDescent="0.25">
      <c r="I367" s="1" t="s">
        <v>1430</v>
      </c>
      <c r="J367" s="1" t="s">
        <v>1431</v>
      </c>
      <c r="AA367" s="4"/>
    </row>
    <row r="368" spans="9:27" x14ac:dyDescent="0.25">
      <c r="I368" s="1" t="s">
        <v>1432</v>
      </c>
      <c r="J368" s="1" t="s">
        <v>1433</v>
      </c>
      <c r="AA368" s="4"/>
    </row>
    <row r="369" spans="9:27" x14ac:dyDescent="0.25">
      <c r="I369" s="1" t="s">
        <v>1434</v>
      </c>
      <c r="J369" s="1" t="s">
        <v>1435</v>
      </c>
      <c r="AA369" s="4"/>
    </row>
    <row r="370" spans="9:27" x14ac:dyDescent="0.25">
      <c r="I370" s="1" t="s">
        <v>1436</v>
      </c>
      <c r="J370" s="1" t="s">
        <v>1437</v>
      </c>
      <c r="AA370" s="4"/>
    </row>
    <row r="371" spans="9:27" ht="42.75" customHeight="1" x14ac:dyDescent="0.25">
      <c r="I371" s="1" t="s">
        <v>1438</v>
      </c>
      <c r="J371" s="1" t="s">
        <v>1439</v>
      </c>
      <c r="AA371" s="4"/>
    </row>
    <row r="372" spans="9:27" x14ac:dyDescent="0.25">
      <c r="I372" s="1" t="s">
        <v>1440</v>
      </c>
      <c r="J372" s="1" t="s">
        <v>1441</v>
      </c>
      <c r="AA372" s="4"/>
    </row>
    <row r="373" spans="9:27" x14ac:dyDescent="0.25">
      <c r="I373" s="1" t="s">
        <v>1442</v>
      </c>
      <c r="J373" s="1" t="s">
        <v>1443</v>
      </c>
      <c r="AA373" s="4"/>
    </row>
    <row r="374" spans="9:27" x14ac:dyDescent="0.25">
      <c r="I374" s="1" t="s">
        <v>1444</v>
      </c>
      <c r="J374" s="1" t="s">
        <v>1445</v>
      </c>
      <c r="AA374" s="4"/>
    </row>
    <row r="375" spans="9:27" x14ac:dyDescent="0.25">
      <c r="I375" s="1" t="s">
        <v>1446</v>
      </c>
      <c r="J375" s="1" t="s">
        <v>1447</v>
      </c>
      <c r="AA375" s="4"/>
    </row>
    <row r="376" spans="9:27" x14ac:dyDescent="0.25">
      <c r="I376" s="1" t="s">
        <v>1448</v>
      </c>
      <c r="J376" s="1" t="s">
        <v>1449</v>
      </c>
      <c r="AA376" s="4"/>
    </row>
    <row r="377" spans="9:27" x14ac:dyDescent="0.25">
      <c r="I377" s="1" t="s">
        <v>1450</v>
      </c>
      <c r="J377" s="1" t="s">
        <v>1451</v>
      </c>
      <c r="AA377" s="4"/>
    </row>
    <row r="378" spans="9:27" x14ac:dyDescent="0.25">
      <c r="I378" s="1" t="s">
        <v>1452</v>
      </c>
      <c r="J378" s="1" t="s">
        <v>1453</v>
      </c>
      <c r="AA378" s="4"/>
    </row>
    <row r="379" spans="9:27" x14ac:dyDescent="0.25">
      <c r="I379" s="1" t="s">
        <v>1454</v>
      </c>
      <c r="J379" s="1" t="s">
        <v>1455</v>
      </c>
      <c r="AA379" s="4"/>
    </row>
    <row r="380" spans="9:27" x14ac:dyDescent="0.25">
      <c r="I380" s="1" t="s">
        <v>1456</v>
      </c>
      <c r="J380" s="1" t="s">
        <v>1457</v>
      </c>
      <c r="AA380" s="4"/>
    </row>
    <row r="381" spans="9:27" x14ac:dyDescent="0.25">
      <c r="I381" s="1" t="s">
        <v>1458</v>
      </c>
      <c r="J381" s="1" t="s">
        <v>1459</v>
      </c>
      <c r="AA381" s="4"/>
    </row>
    <row r="382" spans="9:27" x14ac:dyDescent="0.25">
      <c r="I382" s="1" t="s">
        <v>1460</v>
      </c>
      <c r="J382" s="1" t="s">
        <v>1461</v>
      </c>
      <c r="AA382" s="4"/>
    </row>
    <row r="383" spans="9:27" x14ac:dyDescent="0.25">
      <c r="I383" s="1" t="s">
        <v>1462</v>
      </c>
      <c r="J383" s="1" t="s">
        <v>1463</v>
      </c>
      <c r="AA383" s="4"/>
    </row>
    <row r="384" spans="9:27" x14ac:dyDescent="0.25">
      <c r="I384" s="1" t="s">
        <v>1464</v>
      </c>
      <c r="J384" s="1" t="s">
        <v>1465</v>
      </c>
      <c r="AA384" s="4"/>
    </row>
    <row r="385" spans="9:27" x14ac:dyDescent="0.25">
      <c r="I385" s="1" t="s">
        <v>1466</v>
      </c>
      <c r="J385" s="1" t="s">
        <v>1467</v>
      </c>
      <c r="AA385" s="4"/>
    </row>
    <row r="386" spans="9:27" x14ac:dyDescent="0.25">
      <c r="I386" s="1" t="s">
        <v>1468</v>
      </c>
      <c r="J386" s="1" t="s">
        <v>1469</v>
      </c>
      <c r="AA386" s="4"/>
    </row>
    <row r="387" spans="9:27" x14ac:dyDescent="0.25">
      <c r="I387" s="1" t="s">
        <v>1470</v>
      </c>
      <c r="J387" s="1" t="s">
        <v>1471</v>
      </c>
      <c r="AA387" s="4"/>
    </row>
    <row r="388" spans="9:27" x14ac:dyDescent="0.25">
      <c r="I388" s="1" t="s">
        <v>1472</v>
      </c>
      <c r="J388" s="1" t="s">
        <v>1473</v>
      </c>
      <c r="AA388" s="4"/>
    </row>
    <row r="389" spans="9:27" x14ac:dyDescent="0.25">
      <c r="I389" s="1" t="s">
        <v>1474</v>
      </c>
      <c r="J389" s="1" t="s">
        <v>1475</v>
      </c>
      <c r="AA389" s="4"/>
    </row>
    <row r="390" spans="9:27" x14ac:dyDescent="0.25">
      <c r="I390" s="1" t="s">
        <v>1476</v>
      </c>
      <c r="J390" s="1" t="s">
        <v>1477</v>
      </c>
      <c r="AA390" s="4"/>
    </row>
    <row r="391" spans="9:27" x14ac:dyDescent="0.25">
      <c r="I391" s="1" t="s">
        <v>1478</v>
      </c>
      <c r="J391" s="1" t="s">
        <v>1479</v>
      </c>
      <c r="AA391" s="4"/>
    </row>
    <row r="392" spans="9:27" x14ac:dyDescent="0.25">
      <c r="I392" s="1" t="s">
        <v>1480</v>
      </c>
      <c r="J392" s="1" t="s">
        <v>1481</v>
      </c>
      <c r="AA392" s="4"/>
    </row>
    <row r="393" spans="9:27" x14ac:dyDescent="0.25">
      <c r="I393" s="1" t="s">
        <v>1482</v>
      </c>
      <c r="J393" s="1" t="s">
        <v>1483</v>
      </c>
      <c r="AA393" s="4"/>
    </row>
    <row r="394" spans="9:27" x14ac:dyDescent="0.25">
      <c r="I394" s="1" t="s">
        <v>1484</v>
      </c>
      <c r="J394" s="1" t="s">
        <v>1485</v>
      </c>
      <c r="AA394" s="4"/>
    </row>
    <row r="395" spans="9:27" x14ac:dyDescent="0.25">
      <c r="I395" s="1" t="s">
        <v>1486</v>
      </c>
      <c r="J395" s="1" t="s">
        <v>1487</v>
      </c>
      <c r="AA395" s="4"/>
    </row>
    <row r="396" spans="9:27" x14ac:dyDescent="0.25">
      <c r="I396" s="1" t="s">
        <v>1488</v>
      </c>
      <c r="J396" s="1" t="s">
        <v>1489</v>
      </c>
      <c r="AA396" s="4"/>
    </row>
    <row r="397" spans="9:27" x14ac:dyDescent="0.25">
      <c r="I397" s="1" t="s">
        <v>1490</v>
      </c>
      <c r="J397" s="1" t="s">
        <v>1491</v>
      </c>
      <c r="AA397" s="4"/>
    </row>
    <row r="398" spans="9:27" x14ac:dyDescent="0.25">
      <c r="I398" s="1" t="s">
        <v>1492</v>
      </c>
      <c r="J398" s="1" t="s">
        <v>1493</v>
      </c>
      <c r="AA398" s="4"/>
    </row>
    <row r="399" spans="9:27" x14ac:dyDescent="0.25">
      <c r="I399" s="1" t="s">
        <v>1494</v>
      </c>
      <c r="J399" s="1" t="s">
        <v>1495</v>
      </c>
      <c r="AA399" s="4"/>
    </row>
    <row r="400" spans="9:27" x14ac:dyDescent="0.25">
      <c r="I400" s="1" t="s">
        <v>1496</v>
      </c>
      <c r="J400" s="1" t="s">
        <v>1497</v>
      </c>
      <c r="AA400" s="4"/>
    </row>
    <row r="401" spans="9:27" x14ac:dyDescent="0.25">
      <c r="I401" s="1" t="s">
        <v>1498</v>
      </c>
      <c r="J401" s="1" t="s">
        <v>1499</v>
      </c>
      <c r="AA401" s="4"/>
    </row>
    <row r="402" spans="9:27" x14ac:dyDescent="0.25">
      <c r="I402" s="1" t="s">
        <v>1500</v>
      </c>
      <c r="J402" s="1" t="s">
        <v>1501</v>
      </c>
      <c r="AA402" s="4"/>
    </row>
    <row r="403" spans="9:27" x14ac:dyDescent="0.25">
      <c r="I403" s="1" t="s">
        <v>1502</v>
      </c>
      <c r="J403" s="1" t="s">
        <v>1503</v>
      </c>
      <c r="AA403" s="4"/>
    </row>
    <row r="404" spans="9:27" x14ac:dyDescent="0.25">
      <c r="I404" s="1" t="s">
        <v>1504</v>
      </c>
      <c r="J404" s="1" t="s">
        <v>1505</v>
      </c>
      <c r="AA404" s="4"/>
    </row>
    <row r="405" spans="9:27" x14ac:dyDescent="0.25">
      <c r="I405" s="1" t="s">
        <v>1506</v>
      </c>
      <c r="J405" s="1" t="s">
        <v>1507</v>
      </c>
      <c r="AA405" s="4"/>
    </row>
    <row r="406" spans="9:27" x14ac:dyDescent="0.25">
      <c r="I406" s="1" t="s">
        <v>1508</v>
      </c>
      <c r="J406" s="1" t="s">
        <v>1509</v>
      </c>
      <c r="AA406" s="4"/>
    </row>
    <row r="407" spans="9:27" x14ac:dyDescent="0.25">
      <c r="I407" s="1" t="s">
        <v>1510</v>
      </c>
      <c r="J407" s="1" t="s">
        <v>1511</v>
      </c>
      <c r="AA407" s="4"/>
    </row>
    <row r="408" spans="9:27" x14ac:dyDescent="0.25">
      <c r="I408" s="1" t="s">
        <v>1512</v>
      </c>
      <c r="J408" s="1" t="s">
        <v>1513</v>
      </c>
      <c r="AA408" s="4"/>
    </row>
    <row r="409" spans="9:27" x14ac:dyDescent="0.25">
      <c r="I409" s="1" t="s">
        <v>1514</v>
      </c>
      <c r="J409" s="1" t="s">
        <v>1515</v>
      </c>
      <c r="AA409" s="4"/>
    </row>
    <row r="410" spans="9:27" x14ac:dyDescent="0.25">
      <c r="I410" s="1" t="s">
        <v>1516</v>
      </c>
      <c r="J410" s="1" t="s">
        <v>1517</v>
      </c>
      <c r="AA410" s="4"/>
    </row>
    <row r="411" spans="9:27" x14ac:dyDescent="0.25">
      <c r="I411" s="1" t="s">
        <v>1518</v>
      </c>
      <c r="J411" s="1" t="s">
        <v>1519</v>
      </c>
      <c r="AA411" s="4"/>
    </row>
    <row r="412" spans="9:27" x14ac:dyDescent="0.25">
      <c r="I412" s="1" t="s">
        <v>1520</v>
      </c>
      <c r="J412" s="1" t="s">
        <v>1521</v>
      </c>
      <c r="AA412" s="4"/>
    </row>
    <row r="413" spans="9:27" x14ac:dyDescent="0.25">
      <c r="I413" s="1" t="s">
        <v>1522</v>
      </c>
      <c r="J413" s="1" t="s">
        <v>1523</v>
      </c>
      <c r="AA413" s="4"/>
    </row>
    <row r="414" spans="9:27" x14ac:dyDescent="0.25">
      <c r="I414" s="1" t="s">
        <v>1524</v>
      </c>
      <c r="J414" s="1" t="s">
        <v>1525</v>
      </c>
      <c r="AA414" s="4"/>
    </row>
    <row r="415" spans="9:27" x14ac:dyDescent="0.25">
      <c r="I415" s="1" t="s">
        <v>1526</v>
      </c>
      <c r="J415" s="1" t="s">
        <v>1527</v>
      </c>
      <c r="AA415" s="4"/>
    </row>
    <row r="416" spans="9:27" x14ac:dyDescent="0.25">
      <c r="I416" s="1" t="s">
        <v>1528</v>
      </c>
      <c r="J416" s="1" t="s">
        <v>1529</v>
      </c>
      <c r="AA416" s="4"/>
    </row>
    <row r="417" spans="9:27" x14ac:dyDescent="0.25">
      <c r="I417" s="1" t="s">
        <v>1530</v>
      </c>
      <c r="J417" s="1" t="s">
        <v>1531</v>
      </c>
      <c r="AA417" s="4"/>
    </row>
    <row r="418" spans="9:27" x14ac:dyDescent="0.25">
      <c r="I418" s="1" t="s">
        <v>1532</v>
      </c>
      <c r="J418" s="1" t="s">
        <v>1533</v>
      </c>
      <c r="AA418" s="4"/>
    </row>
    <row r="419" spans="9:27" x14ac:dyDescent="0.25">
      <c r="I419" s="1" t="s">
        <v>1534</v>
      </c>
      <c r="J419" s="1" t="s">
        <v>1535</v>
      </c>
      <c r="AA419" s="4"/>
    </row>
    <row r="420" spans="9:27" x14ac:dyDescent="0.25">
      <c r="I420" s="1" t="s">
        <v>1536</v>
      </c>
      <c r="J420" s="1" t="s">
        <v>1537</v>
      </c>
      <c r="AA420" s="4"/>
    </row>
    <row r="421" spans="9:27" x14ac:dyDescent="0.25">
      <c r="I421" s="1" t="s">
        <v>1538</v>
      </c>
      <c r="J421" s="1" t="s">
        <v>1539</v>
      </c>
      <c r="AA421" s="4"/>
    </row>
    <row r="422" spans="9:27" x14ac:dyDescent="0.25">
      <c r="I422" s="1" t="s">
        <v>1540</v>
      </c>
      <c r="J422" s="1" t="s">
        <v>1541</v>
      </c>
      <c r="AA422" s="4"/>
    </row>
    <row r="423" spans="9:27" x14ac:dyDescent="0.25">
      <c r="I423" s="1" t="s">
        <v>1542</v>
      </c>
      <c r="J423" s="1" t="s">
        <v>1543</v>
      </c>
      <c r="AA423" s="4"/>
    </row>
    <row r="424" spans="9:27" x14ac:dyDescent="0.25">
      <c r="I424" s="1" t="s">
        <v>1544</v>
      </c>
      <c r="J424" s="1" t="s">
        <v>1545</v>
      </c>
      <c r="AA424" s="4"/>
    </row>
    <row r="425" spans="9:27" x14ac:dyDescent="0.25">
      <c r="I425" s="1" t="s">
        <v>1546</v>
      </c>
      <c r="J425" s="1" t="s">
        <v>1547</v>
      </c>
      <c r="AA425" s="4"/>
    </row>
    <row r="426" spans="9:27" x14ac:dyDescent="0.25">
      <c r="I426" s="1" t="s">
        <v>1548</v>
      </c>
      <c r="J426" s="1" t="s">
        <v>1549</v>
      </c>
      <c r="AA426" s="4"/>
    </row>
    <row r="427" spans="9:27" x14ac:dyDescent="0.25">
      <c r="I427" s="1" t="s">
        <v>1550</v>
      </c>
      <c r="J427" s="1" t="s">
        <v>1551</v>
      </c>
      <c r="AA427" s="4"/>
    </row>
    <row r="428" spans="9:27" x14ac:dyDescent="0.25">
      <c r="I428" s="1" t="s">
        <v>1552</v>
      </c>
      <c r="J428" s="1" t="s">
        <v>1553</v>
      </c>
      <c r="AA428" s="4"/>
    </row>
    <row r="429" spans="9:27" x14ac:dyDescent="0.25">
      <c r="I429" s="1" t="s">
        <v>1554</v>
      </c>
      <c r="J429" s="1" t="s">
        <v>1555</v>
      </c>
      <c r="AA429" s="4"/>
    </row>
    <row r="430" spans="9:27" x14ac:dyDescent="0.25">
      <c r="I430" s="1" t="s">
        <v>1556</v>
      </c>
      <c r="J430" s="1" t="s">
        <v>1557</v>
      </c>
      <c r="AA430" s="4"/>
    </row>
    <row r="431" spans="9:27" x14ac:dyDescent="0.25">
      <c r="I431" s="1" t="s">
        <v>1558</v>
      </c>
      <c r="J431" s="1" t="s">
        <v>1559</v>
      </c>
      <c r="AA431" s="4"/>
    </row>
    <row r="432" spans="9:27" x14ac:dyDescent="0.25">
      <c r="I432" s="1" t="s">
        <v>1560</v>
      </c>
      <c r="J432" s="1" t="s">
        <v>1561</v>
      </c>
      <c r="AA432" s="4"/>
    </row>
    <row r="433" spans="9:27" x14ac:dyDescent="0.25">
      <c r="I433" s="1" t="s">
        <v>1562</v>
      </c>
      <c r="J433" s="1" t="s">
        <v>1563</v>
      </c>
      <c r="AA433" s="4"/>
    </row>
    <row r="434" spans="9:27" x14ac:dyDescent="0.25">
      <c r="I434" s="1" t="s">
        <v>1564</v>
      </c>
      <c r="J434" s="1" t="s">
        <v>1565</v>
      </c>
      <c r="AA434" s="4"/>
    </row>
    <row r="435" spans="9:27" x14ac:dyDescent="0.25">
      <c r="I435" s="1" t="s">
        <v>1566</v>
      </c>
      <c r="J435" s="1" t="s">
        <v>1567</v>
      </c>
      <c r="AA435" s="4"/>
    </row>
    <row r="436" spans="9:27" x14ac:dyDescent="0.25">
      <c r="I436" s="1" t="s">
        <v>1568</v>
      </c>
      <c r="J436" s="1" t="s">
        <v>1569</v>
      </c>
      <c r="AA436" s="4"/>
    </row>
    <row r="437" spans="9:27" x14ac:dyDescent="0.25">
      <c r="I437" s="1" t="s">
        <v>1570</v>
      </c>
      <c r="J437" s="1" t="s">
        <v>1571</v>
      </c>
      <c r="AA437" s="4"/>
    </row>
    <row r="438" spans="9:27" x14ac:dyDescent="0.25">
      <c r="I438" s="1" t="s">
        <v>1572</v>
      </c>
      <c r="J438" s="1" t="s">
        <v>1573</v>
      </c>
      <c r="AA438" s="4"/>
    </row>
    <row r="439" spans="9:27" x14ac:dyDescent="0.25">
      <c r="I439" s="1" t="s">
        <v>1574</v>
      </c>
      <c r="J439" s="1" t="s">
        <v>1575</v>
      </c>
      <c r="AA439" s="4"/>
    </row>
    <row r="440" spans="9:27" x14ac:dyDescent="0.25">
      <c r="I440" s="1" t="s">
        <v>1576</v>
      </c>
      <c r="J440" s="1" t="s">
        <v>1577</v>
      </c>
      <c r="AA440" s="4"/>
    </row>
    <row r="441" spans="9:27" x14ac:dyDescent="0.25">
      <c r="I441" s="1" t="s">
        <v>1578</v>
      </c>
      <c r="J441" s="1" t="s">
        <v>1579</v>
      </c>
      <c r="AA441" s="4"/>
    </row>
    <row r="442" spans="9:27" x14ac:dyDescent="0.25">
      <c r="I442" s="1" t="s">
        <v>1580</v>
      </c>
      <c r="J442" s="1" t="s">
        <v>1581</v>
      </c>
      <c r="AA442" s="4"/>
    </row>
    <row r="443" spans="9:27" x14ac:dyDescent="0.25">
      <c r="I443" s="1" t="s">
        <v>1582</v>
      </c>
      <c r="J443" s="1" t="s">
        <v>1583</v>
      </c>
      <c r="AA443" s="4"/>
    </row>
    <row r="444" spans="9:27" x14ac:dyDescent="0.25">
      <c r="I444" s="1" t="s">
        <v>1584</v>
      </c>
      <c r="J444" s="1" t="s">
        <v>1585</v>
      </c>
      <c r="AA444" s="4"/>
    </row>
    <row r="445" spans="9:27" x14ac:dyDescent="0.25">
      <c r="I445" s="1" t="s">
        <v>1586</v>
      </c>
      <c r="J445" s="1" t="s">
        <v>1587</v>
      </c>
      <c r="AA445" s="4"/>
    </row>
    <row r="446" spans="9:27" x14ac:dyDescent="0.25">
      <c r="I446" s="1" t="s">
        <v>1588</v>
      </c>
      <c r="J446" s="1" t="s">
        <v>1589</v>
      </c>
      <c r="AA446" s="4"/>
    </row>
    <row r="447" spans="9:27" x14ac:dyDescent="0.25">
      <c r="I447" s="1" t="s">
        <v>1590</v>
      </c>
      <c r="J447" s="1" t="s">
        <v>1591</v>
      </c>
      <c r="AA447" s="4"/>
    </row>
    <row r="448" spans="9:27" x14ac:dyDescent="0.25">
      <c r="I448" s="1" t="s">
        <v>1592</v>
      </c>
      <c r="J448" s="1" t="s">
        <v>1593</v>
      </c>
      <c r="AA448" s="4"/>
    </row>
    <row r="449" spans="9:27" x14ac:dyDescent="0.25">
      <c r="I449" s="1" t="s">
        <v>1594</v>
      </c>
      <c r="J449" s="1" t="s">
        <v>1595</v>
      </c>
      <c r="AA449" s="4"/>
    </row>
    <row r="450" spans="9:27" x14ac:dyDescent="0.25">
      <c r="I450" s="1" t="s">
        <v>1596</v>
      </c>
      <c r="J450" s="1" t="s">
        <v>1597</v>
      </c>
      <c r="AA450" s="4"/>
    </row>
    <row r="451" spans="9:27" x14ac:dyDescent="0.25">
      <c r="I451" s="1" t="s">
        <v>1598</v>
      </c>
      <c r="J451" s="1" t="s">
        <v>1599</v>
      </c>
      <c r="AA451" s="4"/>
    </row>
    <row r="452" spans="9:27" x14ac:dyDescent="0.25">
      <c r="I452" s="1" t="s">
        <v>1600</v>
      </c>
      <c r="J452" s="1" t="s">
        <v>1601</v>
      </c>
      <c r="AA452" s="4"/>
    </row>
    <row r="453" spans="9:27" x14ac:dyDescent="0.25">
      <c r="I453" s="1" t="s">
        <v>1602</v>
      </c>
      <c r="J453" s="1" t="s">
        <v>1603</v>
      </c>
      <c r="AA453" s="4"/>
    </row>
    <row r="454" spans="9:27" x14ac:dyDescent="0.25">
      <c r="I454" s="1" t="s">
        <v>1604</v>
      </c>
      <c r="J454" s="1" t="s">
        <v>1605</v>
      </c>
      <c r="AA454" s="4"/>
    </row>
    <row r="455" spans="9:27" x14ac:dyDescent="0.25">
      <c r="I455" s="1" t="s">
        <v>1606</v>
      </c>
      <c r="J455" s="1" t="s">
        <v>1607</v>
      </c>
      <c r="AA455" s="4"/>
    </row>
    <row r="456" spans="9:27" x14ac:dyDescent="0.25">
      <c r="I456" s="1" t="s">
        <v>1608</v>
      </c>
      <c r="J456" s="1" t="s">
        <v>1609</v>
      </c>
      <c r="AA456" s="4"/>
    </row>
    <row r="457" spans="9:27" x14ac:dyDescent="0.25">
      <c r="I457" s="1" t="s">
        <v>1610</v>
      </c>
      <c r="J457" s="1" t="s">
        <v>1611</v>
      </c>
      <c r="AA457" s="4"/>
    </row>
    <row r="458" spans="9:27" x14ac:dyDescent="0.25">
      <c r="I458" s="1" t="s">
        <v>1612</v>
      </c>
      <c r="J458" s="1" t="s">
        <v>1613</v>
      </c>
      <c r="AA458" s="4"/>
    </row>
    <row r="459" spans="9:27" x14ac:dyDescent="0.25">
      <c r="I459" s="1" t="s">
        <v>1614</v>
      </c>
      <c r="J459" s="1" t="s">
        <v>1615</v>
      </c>
      <c r="AA459" s="4"/>
    </row>
    <row r="460" spans="9:27" x14ac:dyDescent="0.25">
      <c r="I460" s="1" t="s">
        <v>1616</v>
      </c>
      <c r="J460" s="1" t="s">
        <v>1617</v>
      </c>
      <c r="AA460" s="4"/>
    </row>
    <row r="461" spans="9:27" x14ac:dyDescent="0.25">
      <c r="I461" s="1" t="s">
        <v>1618</v>
      </c>
      <c r="J461" s="1" t="s">
        <v>1619</v>
      </c>
      <c r="AA461" s="4"/>
    </row>
    <row r="462" spans="9:27" x14ac:dyDescent="0.25">
      <c r="I462" s="1" t="s">
        <v>1620</v>
      </c>
      <c r="J462" s="1" t="s">
        <v>1621</v>
      </c>
      <c r="AA462" s="4"/>
    </row>
    <row r="463" spans="9:27" x14ac:dyDescent="0.25">
      <c r="I463" s="1" t="s">
        <v>1622</v>
      </c>
      <c r="J463" s="1" t="s">
        <v>1623</v>
      </c>
      <c r="AA463" s="4"/>
    </row>
    <row r="464" spans="9:27" x14ac:dyDescent="0.25">
      <c r="I464" s="1" t="s">
        <v>1624</v>
      </c>
      <c r="J464" s="1" t="s">
        <v>1625</v>
      </c>
      <c r="AA464" s="4"/>
    </row>
    <row r="465" spans="9:27" x14ac:dyDescent="0.25">
      <c r="I465" s="1" t="s">
        <v>1626</v>
      </c>
      <c r="J465" s="1" t="s">
        <v>1627</v>
      </c>
      <c r="AA465" s="4"/>
    </row>
    <row r="466" spans="9:27" x14ac:dyDescent="0.25">
      <c r="I466" s="1" t="s">
        <v>1628</v>
      </c>
      <c r="J466" s="1" t="s">
        <v>1629</v>
      </c>
      <c r="AA466" s="4"/>
    </row>
    <row r="467" spans="9:27" x14ac:dyDescent="0.25">
      <c r="I467" s="1" t="s">
        <v>1630</v>
      </c>
      <c r="J467" s="1" t="s">
        <v>1631</v>
      </c>
      <c r="AA467" s="4"/>
    </row>
    <row r="468" spans="9:27" x14ac:dyDescent="0.25">
      <c r="I468" s="1" t="s">
        <v>1632</v>
      </c>
      <c r="J468" s="1" t="s">
        <v>1633</v>
      </c>
      <c r="AA468" s="4"/>
    </row>
    <row r="469" spans="9:27" x14ac:dyDescent="0.25">
      <c r="I469" s="1" t="s">
        <v>1634</v>
      </c>
      <c r="J469" s="1" t="s">
        <v>1635</v>
      </c>
      <c r="AA469" s="4"/>
    </row>
    <row r="470" spans="9:27" x14ac:dyDescent="0.25">
      <c r="I470" s="1" t="s">
        <v>1636</v>
      </c>
      <c r="J470" s="1" t="s">
        <v>1637</v>
      </c>
      <c r="AA470" s="4"/>
    </row>
    <row r="471" spans="9:27" x14ac:dyDescent="0.25">
      <c r="I471" s="1" t="s">
        <v>1638</v>
      </c>
      <c r="J471" s="1" t="s">
        <v>1639</v>
      </c>
      <c r="AA471" s="4"/>
    </row>
    <row r="472" spans="9:27" x14ac:dyDescent="0.25">
      <c r="I472" s="1" t="s">
        <v>1640</v>
      </c>
      <c r="J472" s="1" t="s">
        <v>1641</v>
      </c>
      <c r="AA472" s="4"/>
    </row>
    <row r="473" spans="9:27" x14ac:dyDescent="0.25">
      <c r="I473" s="1" t="s">
        <v>1642</v>
      </c>
      <c r="J473" s="1" t="s">
        <v>1643</v>
      </c>
      <c r="AA473" s="4"/>
    </row>
    <row r="474" spans="9:27" x14ac:dyDescent="0.25">
      <c r="I474" s="1" t="s">
        <v>1644</v>
      </c>
      <c r="J474" s="1" t="s">
        <v>1645</v>
      </c>
      <c r="AA474" s="4"/>
    </row>
    <row r="475" spans="9:27" x14ac:dyDescent="0.25">
      <c r="I475" s="1" t="s">
        <v>1646</v>
      </c>
      <c r="J475" s="1" t="s">
        <v>1647</v>
      </c>
      <c r="AA475" s="4"/>
    </row>
    <row r="476" spans="9:27" x14ac:dyDescent="0.25">
      <c r="I476" s="1" t="s">
        <v>1648</v>
      </c>
      <c r="J476" s="1" t="s">
        <v>1649</v>
      </c>
      <c r="AA476" s="4"/>
    </row>
    <row r="477" spans="9:27" x14ac:dyDescent="0.25">
      <c r="I477" s="1" t="s">
        <v>1650</v>
      </c>
      <c r="J477" s="1" t="s">
        <v>1651</v>
      </c>
      <c r="AA477" s="4"/>
    </row>
    <row r="478" spans="9:27" x14ac:dyDescent="0.25">
      <c r="I478" s="1" t="s">
        <v>1652</v>
      </c>
      <c r="J478" s="1" t="s">
        <v>1653</v>
      </c>
      <c r="AA478" s="4"/>
    </row>
    <row r="479" spans="9:27" x14ac:dyDescent="0.25">
      <c r="I479" s="1" t="s">
        <v>1654</v>
      </c>
      <c r="J479" s="1" t="s">
        <v>1655</v>
      </c>
      <c r="AA479" s="4"/>
    </row>
    <row r="480" spans="9:27" x14ac:dyDescent="0.25">
      <c r="I480" s="1" t="s">
        <v>1656</v>
      </c>
      <c r="J480" s="1" t="s">
        <v>1657</v>
      </c>
      <c r="AA480" s="4"/>
    </row>
    <row r="481" spans="9:27" x14ac:dyDescent="0.25">
      <c r="I481" s="1" t="s">
        <v>1658</v>
      </c>
      <c r="J481" s="1" t="s">
        <v>1659</v>
      </c>
      <c r="AA481" s="4"/>
    </row>
    <row r="482" spans="9:27" x14ac:dyDescent="0.25">
      <c r="I482" s="1" t="s">
        <v>1660</v>
      </c>
      <c r="J482" s="1" t="s">
        <v>1661</v>
      </c>
      <c r="AA482" s="4"/>
    </row>
    <row r="483" spans="9:27" x14ac:dyDescent="0.25">
      <c r="I483" s="1" t="s">
        <v>1662</v>
      </c>
      <c r="J483" s="1" t="s">
        <v>1663</v>
      </c>
      <c r="AA483" s="4"/>
    </row>
    <row r="484" spans="9:27" x14ac:dyDescent="0.25">
      <c r="I484" s="12" t="s">
        <v>1664</v>
      </c>
      <c r="J484" s="1" t="s">
        <v>1665</v>
      </c>
      <c r="AA484" s="4"/>
    </row>
    <row r="485" spans="9:27" x14ac:dyDescent="0.25">
      <c r="I485" s="12" t="s">
        <v>1666</v>
      </c>
      <c r="J485" s="1" t="s">
        <v>1667</v>
      </c>
      <c r="AA485" s="4"/>
    </row>
    <row r="486" spans="9:27" x14ac:dyDescent="0.25">
      <c r="I486" s="12" t="s">
        <v>1668</v>
      </c>
      <c r="J486" s="1" t="s">
        <v>1669</v>
      </c>
      <c r="AA486" s="4"/>
    </row>
    <row r="487" spans="9:27" x14ac:dyDescent="0.25">
      <c r="I487" s="12" t="s">
        <v>1670</v>
      </c>
      <c r="J487" s="1" t="s">
        <v>1671</v>
      </c>
      <c r="AA487" s="4"/>
    </row>
    <row r="488" spans="9:27" x14ac:dyDescent="0.25">
      <c r="I488" s="12" t="s">
        <v>1672</v>
      </c>
      <c r="J488" s="1" t="s">
        <v>1673</v>
      </c>
      <c r="AA488" s="4"/>
    </row>
    <row r="489" spans="9:27" x14ac:dyDescent="0.25">
      <c r="I489" s="12" t="s">
        <v>1674</v>
      </c>
      <c r="J489" s="1" t="s">
        <v>1675</v>
      </c>
      <c r="AA489" s="4"/>
    </row>
    <row r="490" spans="9:27" x14ac:dyDescent="0.25">
      <c r="I490" s="12" t="s">
        <v>1676</v>
      </c>
      <c r="J490" s="1" t="s">
        <v>1677</v>
      </c>
      <c r="AA490" s="4"/>
    </row>
    <row r="491" spans="9:27" x14ac:dyDescent="0.25">
      <c r="I491" s="1" t="s">
        <v>1678</v>
      </c>
      <c r="J491" s="1" t="s">
        <v>1679</v>
      </c>
      <c r="AA491" s="4"/>
    </row>
    <row r="492" spans="9:27" x14ac:dyDescent="0.25">
      <c r="I492" s="1" t="s">
        <v>1680</v>
      </c>
      <c r="J492" s="1" t="s">
        <v>1681</v>
      </c>
      <c r="AA492" s="4"/>
    </row>
    <row r="493" spans="9:27" x14ac:dyDescent="0.25">
      <c r="I493" s="1" t="s">
        <v>1682</v>
      </c>
      <c r="J493" s="1" t="s">
        <v>1683</v>
      </c>
      <c r="AA493" s="4"/>
    </row>
    <row r="494" spans="9:27" x14ac:dyDescent="0.25">
      <c r="I494" s="1" t="s">
        <v>1684</v>
      </c>
      <c r="J494" s="1" t="s">
        <v>1685</v>
      </c>
      <c r="AA494" s="4"/>
    </row>
    <row r="495" spans="9:27" x14ac:dyDescent="0.25">
      <c r="I495" s="1" t="s">
        <v>1686</v>
      </c>
      <c r="J495" s="1" t="s">
        <v>1687</v>
      </c>
      <c r="AA495" s="4"/>
    </row>
    <row r="496" spans="9:27" x14ac:dyDescent="0.25">
      <c r="I496" s="1" t="s">
        <v>1688</v>
      </c>
      <c r="J496" s="1" t="s">
        <v>1689</v>
      </c>
      <c r="AA496" s="4"/>
    </row>
    <row r="497" spans="9:27" x14ac:dyDescent="0.25">
      <c r="I497" s="1" t="s">
        <v>1690</v>
      </c>
      <c r="J497" s="1" t="s">
        <v>1691</v>
      </c>
      <c r="AA497" s="4"/>
    </row>
    <row r="498" spans="9:27" x14ac:dyDescent="0.25">
      <c r="I498" s="1" t="s">
        <v>1692</v>
      </c>
      <c r="J498" s="1" t="s">
        <v>1693</v>
      </c>
      <c r="AA498" s="4"/>
    </row>
    <row r="499" spans="9:27" x14ac:dyDescent="0.25">
      <c r="I499" s="1" t="s">
        <v>1694</v>
      </c>
      <c r="J499" s="1" t="s">
        <v>1695</v>
      </c>
      <c r="AA499" s="4"/>
    </row>
    <row r="500" spans="9:27" x14ac:dyDescent="0.25">
      <c r="I500" s="1" t="s">
        <v>1696</v>
      </c>
      <c r="J500" s="1" t="s">
        <v>1697</v>
      </c>
      <c r="AA500" s="4"/>
    </row>
    <row r="501" spans="9:27" x14ac:dyDescent="0.25">
      <c r="I501" s="1" t="s">
        <v>1698</v>
      </c>
      <c r="J501" s="1" t="s">
        <v>1699</v>
      </c>
      <c r="AA501" s="4"/>
    </row>
    <row r="502" spans="9:27" x14ac:dyDescent="0.25">
      <c r="I502" s="1" t="s">
        <v>1700</v>
      </c>
      <c r="J502" s="1" t="s">
        <v>1701</v>
      </c>
      <c r="AA502" s="4"/>
    </row>
    <row r="503" spans="9:27" x14ac:dyDescent="0.25">
      <c r="I503" s="1" t="s">
        <v>1702</v>
      </c>
      <c r="J503" s="1" t="s">
        <v>1703</v>
      </c>
      <c r="AA503" s="4"/>
    </row>
    <row r="504" spans="9:27" x14ac:dyDescent="0.25">
      <c r="I504" s="1" t="s">
        <v>1704</v>
      </c>
      <c r="J504" s="1" t="s">
        <v>1705</v>
      </c>
      <c r="AA504" s="4"/>
    </row>
    <row r="505" spans="9:27" x14ac:dyDescent="0.25">
      <c r="I505" s="1" t="s">
        <v>1706</v>
      </c>
      <c r="J505" s="1" t="s">
        <v>1707</v>
      </c>
      <c r="AA505" s="4"/>
    </row>
    <row r="506" spans="9:27" x14ac:dyDescent="0.25">
      <c r="I506" s="1" t="s">
        <v>1708</v>
      </c>
      <c r="J506" s="1" t="s">
        <v>1709</v>
      </c>
      <c r="AA506" s="4"/>
    </row>
    <row r="507" spans="9:27" x14ac:dyDescent="0.25">
      <c r="I507" s="1" t="s">
        <v>1710</v>
      </c>
      <c r="J507" s="1" t="s">
        <v>1711</v>
      </c>
      <c r="AA507" s="4"/>
    </row>
    <row r="508" spans="9:27" x14ac:dyDescent="0.25">
      <c r="I508" s="1" t="s">
        <v>1712</v>
      </c>
      <c r="J508" s="1" t="s">
        <v>1713</v>
      </c>
      <c r="AA508" s="4"/>
    </row>
    <row r="509" spans="9:27" x14ac:dyDescent="0.25">
      <c r="I509" s="1" t="s">
        <v>1714</v>
      </c>
      <c r="J509" s="1" t="s">
        <v>1715</v>
      </c>
      <c r="AA509" s="4"/>
    </row>
    <row r="510" spans="9:27" x14ac:dyDescent="0.25">
      <c r="I510" s="1" t="s">
        <v>1716</v>
      </c>
      <c r="J510" s="1" t="s">
        <v>1717</v>
      </c>
      <c r="AA510" s="4"/>
    </row>
    <row r="511" spans="9:27" x14ac:dyDescent="0.25">
      <c r="I511" s="1" t="s">
        <v>1718</v>
      </c>
      <c r="J511" s="1" t="s">
        <v>1719</v>
      </c>
      <c r="AA511" s="4"/>
    </row>
    <row r="512" spans="9:27" x14ac:dyDescent="0.25">
      <c r="I512" s="1" t="s">
        <v>1720</v>
      </c>
      <c r="J512" s="1" t="s">
        <v>1721</v>
      </c>
      <c r="AA512" s="4"/>
    </row>
    <row r="513" spans="9:27" x14ac:dyDescent="0.25">
      <c r="I513" s="1" t="s">
        <v>1722</v>
      </c>
      <c r="J513" s="1" t="s">
        <v>1723</v>
      </c>
      <c r="AA513" s="4"/>
    </row>
    <row r="514" spans="9:27" x14ac:dyDescent="0.25">
      <c r="I514" s="1" t="s">
        <v>1724</v>
      </c>
      <c r="J514" s="1" t="s">
        <v>1725</v>
      </c>
      <c r="AA514" s="4"/>
    </row>
    <row r="515" spans="9:27" x14ac:dyDescent="0.25">
      <c r="I515" s="1" t="s">
        <v>1726</v>
      </c>
      <c r="J515" s="1" t="s">
        <v>1727</v>
      </c>
      <c r="AA515" s="4"/>
    </row>
    <row r="516" spans="9:27" x14ac:dyDescent="0.25">
      <c r="I516" s="1" t="s">
        <v>1728</v>
      </c>
      <c r="J516" s="1" t="s">
        <v>1729</v>
      </c>
      <c r="AA516" s="4"/>
    </row>
    <row r="517" spans="9:27" x14ac:dyDescent="0.25">
      <c r="I517" s="1" t="s">
        <v>1730</v>
      </c>
      <c r="J517" s="1" t="s">
        <v>1731</v>
      </c>
      <c r="AA517" s="4"/>
    </row>
    <row r="518" spans="9:27" x14ac:dyDescent="0.25">
      <c r="I518" s="1" t="s">
        <v>1732</v>
      </c>
      <c r="J518" s="1" t="s">
        <v>1733</v>
      </c>
      <c r="AA518" s="4"/>
    </row>
    <row r="519" spans="9:27" x14ac:dyDescent="0.25">
      <c r="I519" s="1" t="s">
        <v>1734</v>
      </c>
      <c r="J519" s="1" t="s">
        <v>1735</v>
      </c>
      <c r="AA519" s="4"/>
    </row>
    <row r="520" spans="9:27" x14ac:dyDescent="0.25">
      <c r="I520" s="1" t="s">
        <v>1736</v>
      </c>
      <c r="J520" s="1" t="s">
        <v>1737</v>
      </c>
      <c r="AA520" s="4"/>
    </row>
    <row r="521" spans="9:27" x14ac:dyDescent="0.25">
      <c r="I521" s="1" t="s">
        <v>1738</v>
      </c>
      <c r="J521" s="1" t="s">
        <v>1739</v>
      </c>
      <c r="AA521" s="4"/>
    </row>
    <row r="522" spans="9:27" x14ac:dyDescent="0.25">
      <c r="I522" s="1" t="s">
        <v>1740</v>
      </c>
      <c r="J522" s="1" t="s">
        <v>1741</v>
      </c>
      <c r="AA522" s="4"/>
    </row>
    <row r="523" spans="9:27" x14ac:dyDescent="0.25">
      <c r="I523" s="1" t="s">
        <v>1742</v>
      </c>
      <c r="J523" s="1" t="s">
        <v>1743</v>
      </c>
      <c r="AA523" s="4"/>
    </row>
    <row r="524" spans="9:27" x14ac:dyDescent="0.25">
      <c r="I524" s="1" t="s">
        <v>1744</v>
      </c>
      <c r="J524" s="1" t="s">
        <v>1745</v>
      </c>
      <c r="AA524" s="4"/>
    </row>
    <row r="525" spans="9:27" x14ac:dyDescent="0.25">
      <c r="I525" s="1" t="s">
        <v>1746</v>
      </c>
      <c r="J525" s="1" t="s">
        <v>1747</v>
      </c>
      <c r="AA525" s="4"/>
    </row>
    <row r="526" spans="9:27" x14ac:dyDescent="0.25">
      <c r="I526" s="1" t="s">
        <v>1748</v>
      </c>
      <c r="J526" s="1" t="s">
        <v>1749</v>
      </c>
      <c r="AA526" s="4"/>
    </row>
    <row r="527" spans="9:27" x14ac:dyDescent="0.25">
      <c r="I527" s="1" t="s">
        <v>1750</v>
      </c>
      <c r="J527" s="1" t="s">
        <v>1751</v>
      </c>
      <c r="AA527" s="4"/>
    </row>
    <row r="528" spans="9:27" x14ac:dyDescent="0.25">
      <c r="I528" s="1" t="s">
        <v>1752</v>
      </c>
      <c r="J528" s="1" t="s">
        <v>1753</v>
      </c>
      <c r="AA528" s="4"/>
    </row>
    <row r="529" spans="9:27" x14ac:dyDescent="0.25">
      <c r="I529" s="1" t="s">
        <v>1754</v>
      </c>
      <c r="J529" s="1" t="s">
        <v>1755</v>
      </c>
      <c r="AA529" s="4"/>
    </row>
    <row r="530" spans="9:27" x14ac:dyDescent="0.25">
      <c r="I530" s="1" t="s">
        <v>1756</v>
      </c>
      <c r="J530" s="1" t="s">
        <v>1757</v>
      </c>
      <c r="AA530" s="4"/>
    </row>
    <row r="531" spans="9:27" x14ac:dyDescent="0.25">
      <c r="I531" s="1" t="s">
        <v>1758</v>
      </c>
      <c r="J531" s="1" t="s">
        <v>1759</v>
      </c>
      <c r="AA531" s="4"/>
    </row>
    <row r="532" spans="9:27" x14ac:dyDescent="0.25">
      <c r="I532" s="1" t="s">
        <v>1760</v>
      </c>
      <c r="J532" s="1" t="s">
        <v>1761</v>
      </c>
      <c r="AA532" s="4"/>
    </row>
    <row r="533" spans="9:27" x14ac:dyDescent="0.25">
      <c r="I533" s="1" t="s">
        <v>1762</v>
      </c>
      <c r="J533" s="1" t="s">
        <v>1763</v>
      </c>
      <c r="AA533" s="4"/>
    </row>
    <row r="534" spans="9:27" x14ac:dyDescent="0.25">
      <c r="I534" s="1" t="s">
        <v>1764</v>
      </c>
      <c r="J534" s="1" t="s">
        <v>1765</v>
      </c>
      <c r="AA534" s="4"/>
    </row>
    <row r="535" spans="9:27" x14ac:dyDescent="0.25">
      <c r="I535" s="1" t="s">
        <v>1766</v>
      </c>
      <c r="J535" s="1" t="s">
        <v>1767</v>
      </c>
      <c r="AA535" s="4"/>
    </row>
    <row r="536" spans="9:27" x14ac:dyDescent="0.25">
      <c r="I536" s="1" t="s">
        <v>1768</v>
      </c>
      <c r="J536" s="1" t="s">
        <v>1769</v>
      </c>
      <c r="AA536" s="4"/>
    </row>
    <row r="537" spans="9:27" x14ac:dyDescent="0.25">
      <c r="I537" s="1" t="s">
        <v>1770</v>
      </c>
      <c r="J537" s="1" t="s">
        <v>1771</v>
      </c>
      <c r="AA537" s="4"/>
    </row>
    <row r="538" spans="9:27" x14ac:dyDescent="0.25">
      <c r="I538" s="1" t="s">
        <v>1772</v>
      </c>
      <c r="J538" s="1" t="s">
        <v>1773</v>
      </c>
      <c r="AA538" s="4"/>
    </row>
    <row r="539" spans="9:27" x14ac:dyDescent="0.25">
      <c r="I539" s="1" t="s">
        <v>1774</v>
      </c>
      <c r="J539" s="1" t="s">
        <v>1775</v>
      </c>
      <c r="AA539" s="4"/>
    </row>
    <row r="540" spans="9:27" x14ac:dyDescent="0.25">
      <c r="I540" s="1" t="s">
        <v>1776</v>
      </c>
      <c r="J540" s="1" t="s">
        <v>1777</v>
      </c>
      <c r="AA540" s="4"/>
    </row>
    <row r="541" spans="9:27" x14ac:dyDescent="0.25">
      <c r="I541" s="1" t="s">
        <v>1778</v>
      </c>
      <c r="J541" s="1" t="s">
        <v>1779</v>
      </c>
      <c r="AA541" s="4"/>
    </row>
    <row r="542" spans="9:27" x14ac:dyDescent="0.25">
      <c r="I542" s="1" t="s">
        <v>1780</v>
      </c>
      <c r="J542" s="1" t="s">
        <v>1781</v>
      </c>
      <c r="AA542" s="4"/>
    </row>
    <row r="543" spans="9:27" x14ac:dyDescent="0.25">
      <c r="I543" s="1" t="s">
        <v>1782</v>
      </c>
      <c r="J543" s="1" t="s">
        <v>1783</v>
      </c>
      <c r="AA543" s="4"/>
    </row>
    <row r="544" spans="9:27" x14ac:dyDescent="0.25">
      <c r="I544" s="1" t="s">
        <v>1784</v>
      </c>
      <c r="J544" s="1" t="s">
        <v>1785</v>
      </c>
      <c r="AA544" s="4"/>
    </row>
    <row r="545" spans="9:27" x14ac:dyDescent="0.25">
      <c r="I545" s="1" t="s">
        <v>1786</v>
      </c>
      <c r="J545" s="1" t="s">
        <v>1787</v>
      </c>
      <c r="AA545" s="4"/>
    </row>
    <row r="546" spans="9:27" x14ac:dyDescent="0.25">
      <c r="I546" s="1" t="s">
        <v>1788</v>
      </c>
      <c r="J546" s="1" t="s">
        <v>1789</v>
      </c>
      <c r="AA546" s="4"/>
    </row>
    <row r="547" spans="9:27" x14ac:dyDescent="0.25">
      <c r="I547" s="1" t="s">
        <v>1790</v>
      </c>
      <c r="J547" s="1" t="s">
        <v>1791</v>
      </c>
      <c r="AA547" s="4"/>
    </row>
    <row r="548" spans="9:27" x14ac:dyDescent="0.25">
      <c r="I548" s="1" t="s">
        <v>1792</v>
      </c>
      <c r="J548" s="1" t="s">
        <v>1793</v>
      </c>
      <c r="AA548" s="4"/>
    </row>
    <row r="549" spans="9:27" x14ac:dyDescent="0.25">
      <c r="I549" s="1" t="s">
        <v>1794</v>
      </c>
      <c r="J549" s="1" t="s">
        <v>1795</v>
      </c>
      <c r="AA549" s="4"/>
    </row>
    <row r="550" spans="9:27" x14ac:dyDescent="0.25">
      <c r="I550" s="1" t="s">
        <v>1796</v>
      </c>
      <c r="J550" s="1" t="s">
        <v>1797</v>
      </c>
      <c r="AA550" s="4"/>
    </row>
    <row r="551" spans="9:27" x14ac:dyDescent="0.25">
      <c r="I551" s="1" t="s">
        <v>1798</v>
      </c>
      <c r="J551" s="1" t="s">
        <v>1799</v>
      </c>
      <c r="AA551" s="4"/>
    </row>
    <row r="552" spans="9:27" x14ac:dyDescent="0.25">
      <c r="I552" s="1" t="s">
        <v>1800</v>
      </c>
      <c r="J552" s="1" t="s">
        <v>1801</v>
      </c>
      <c r="AA552" s="4"/>
    </row>
    <row r="553" spans="9:27" x14ac:dyDescent="0.25">
      <c r="I553" s="1" t="s">
        <v>1802</v>
      </c>
      <c r="J553" s="1" t="s">
        <v>1803</v>
      </c>
      <c r="AA553" s="4"/>
    </row>
    <row r="554" spans="9:27" x14ac:dyDescent="0.25">
      <c r="I554" s="1" t="s">
        <v>1804</v>
      </c>
      <c r="J554" s="1" t="s">
        <v>1805</v>
      </c>
      <c r="AA554" s="4"/>
    </row>
    <row r="555" spans="9:27" x14ac:dyDescent="0.25">
      <c r="I555" s="1" t="s">
        <v>1806</v>
      </c>
      <c r="J555" s="1" t="s">
        <v>1807</v>
      </c>
      <c r="AA555" s="4"/>
    </row>
    <row r="556" spans="9:27" x14ac:dyDescent="0.25">
      <c r="I556" s="1" t="s">
        <v>1808</v>
      </c>
      <c r="J556" s="1" t="s">
        <v>1809</v>
      </c>
      <c r="AA556" s="4"/>
    </row>
    <row r="557" spans="9:27" x14ac:dyDescent="0.25">
      <c r="I557" s="1" t="s">
        <v>1810</v>
      </c>
      <c r="J557" s="1" t="s">
        <v>1811</v>
      </c>
      <c r="AA557" s="4"/>
    </row>
    <row r="558" spans="9:27" x14ac:dyDescent="0.25">
      <c r="I558" s="1" t="s">
        <v>1812</v>
      </c>
      <c r="J558" s="1" t="s">
        <v>1813</v>
      </c>
      <c r="AA558" s="4"/>
    </row>
    <row r="559" spans="9:27" x14ac:dyDescent="0.25">
      <c r="I559" s="1" t="s">
        <v>1814</v>
      </c>
      <c r="J559" s="1" t="s">
        <v>1815</v>
      </c>
      <c r="AA559" s="4"/>
    </row>
    <row r="560" spans="9:27" x14ac:dyDescent="0.25">
      <c r="I560" s="1" t="s">
        <v>1816</v>
      </c>
      <c r="J560" s="1" t="s">
        <v>1817</v>
      </c>
      <c r="AA560" s="4"/>
    </row>
    <row r="561" spans="9:27" x14ac:dyDescent="0.25">
      <c r="I561" s="1" t="s">
        <v>1818</v>
      </c>
      <c r="J561" s="1" t="s">
        <v>1819</v>
      </c>
      <c r="AA561" s="4"/>
    </row>
    <row r="562" spans="9:27" x14ac:dyDescent="0.25">
      <c r="I562" s="1" t="s">
        <v>1820</v>
      </c>
      <c r="J562" s="1" t="s">
        <v>1821</v>
      </c>
      <c r="AA562" s="4"/>
    </row>
    <row r="563" spans="9:27" x14ac:dyDescent="0.25">
      <c r="I563" s="1" t="s">
        <v>1822</v>
      </c>
      <c r="J563" s="1" t="s">
        <v>1823</v>
      </c>
      <c r="AA563" s="4"/>
    </row>
    <row r="564" spans="9:27" x14ac:dyDescent="0.25">
      <c r="I564" s="1" t="s">
        <v>1824</v>
      </c>
      <c r="J564" s="1" t="s">
        <v>1825</v>
      </c>
      <c r="AA564" s="4"/>
    </row>
    <row r="565" spans="9:27" x14ac:dyDescent="0.25">
      <c r="I565" s="1" t="s">
        <v>1826</v>
      </c>
      <c r="J565" s="1" t="s">
        <v>1827</v>
      </c>
      <c r="AA565" s="4"/>
    </row>
    <row r="566" spans="9:27" x14ac:dyDescent="0.25">
      <c r="I566" s="1" t="s">
        <v>1828</v>
      </c>
      <c r="J566" s="1" t="s">
        <v>1829</v>
      </c>
      <c r="AA566" s="4"/>
    </row>
    <row r="567" spans="9:27" x14ac:dyDescent="0.25">
      <c r="I567" s="1" t="s">
        <v>1830</v>
      </c>
      <c r="J567" s="1" t="s">
        <v>1831</v>
      </c>
      <c r="AA567" s="4"/>
    </row>
    <row r="568" spans="9:27" x14ac:dyDescent="0.25">
      <c r="I568" s="1" t="s">
        <v>1832</v>
      </c>
      <c r="J568" s="1" t="s">
        <v>1833</v>
      </c>
      <c r="AA568" s="4"/>
    </row>
    <row r="569" spans="9:27" x14ac:dyDescent="0.25">
      <c r="I569" s="1" t="s">
        <v>1834</v>
      </c>
      <c r="J569" s="1" t="s">
        <v>1835</v>
      </c>
      <c r="AA569" s="4"/>
    </row>
    <row r="570" spans="9:27" x14ac:dyDescent="0.25">
      <c r="I570" s="1" t="s">
        <v>1836</v>
      </c>
      <c r="J570" s="1" t="s">
        <v>1837</v>
      </c>
      <c r="AA570" s="4"/>
    </row>
    <row r="571" spans="9:27" x14ac:dyDescent="0.25">
      <c r="I571" s="1" t="s">
        <v>1838</v>
      </c>
      <c r="J571" s="1" t="s">
        <v>1839</v>
      </c>
      <c r="AA571" s="4"/>
    </row>
    <row r="572" spans="9:27" x14ac:dyDescent="0.25">
      <c r="I572" s="1" t="s">
        <v>1840</v>
      </c>
      <c r="J572" s="1" t="s">
        <v>1841</v>
      </c>
      <c r="AA572" s="4"/>
    </row>
    <row r="573" spans="9:27" x14ac:dyDescent="0.25">
      <c r="I573" s="1" t="s">
        <v>1842</v>
      </c>
      <c r="J573" s="1" t="s">
        <v>1843</v>
      </c>
      <c r="AA573" s="4"/>
    </row>
    <row r="574" spans="9:27" x14ac:dyDescent="0.25">
      <c r="I574" s="1" t="s">
        <v>1844</v>
      </c>
      <c r="J574" s="1" t="s">
        <v>1845</v>
      </c>
      <c r="AA574" s="4"/>
    </row>
    <row r="575" spans="9:27" x14ac:dyDescent="0.25">
      <c r="I575" s="1" t="s">
        <v>1846</v>
      </c>
      <c r="J575" s="1" t="s">
        <v>1847</v>
      </c>
      <c r="AA575" s="4"/>
    </row>
    <row r="576" spans="9:27" x14ac:dyDescent="0.25">
      <c r="I576" s="1" t="s">
        <v>1848</v>
      </c>
      <c r="J576" s="1" t="s">
        <v>1849</v>
      </c>
      <c r="AA576" s="4"/>
    </row>
    <row r="577" spans="9:27" x14ac:dyDescent="0.25">
      <c r="I577" s="1" t="s">
        <v>1850</v>
      </c>
      <c r="J577" s="1" t="s">
        <v>1851</v>
      </c>
      <c r="AA577" s="4"/>
    </row>
    <row r="578" spans="9:27" x14ac:dyDescent="0.25">
      <c r="I578" s="1" t="s">
        <v>1852</v>
      </c>
      <c r="J578" s="1" t="s">
        <v>1853</v>
      </c>
      <c r="AA578" s="4"/>
    </row>
    <row r="579" spans="9:27" x14ac:dyDescent="0.25">
      <c r="I579" s="1" t="s">
        <v>1854</v>
      </c>
      <c r="J579" s="1" t="s">
        <v>1855</v>
      </c>
      <c r="AA579" s="4"/>
    </row>
    <row r="580" spans="9:27" x14ac:dyDescent="0.25">
      <c r="I580" s="1" t="s">
        <v>1856</v>
      </c>
      <c r="J580" s="1" t="s">
        <v>1857</v>
      </c>
      <c r="AA580" s="4"/>
    </row>
    <row r="581" spans="9:27" x14ac:dyDescent="0.25">
      <c r="I581" s="1" t="s">
        <v>1858</v>
      </c>
      <c r="J581" s="1" t="s">
        <v>1859</v>
      </c>
      <c r="AA581" s="4"/>
    </row>
    <row r="582" spans="9:27" x14ac:dyDescent="0.25">
      <c r="I582" s="1" t="s">
        <v>1860</v>
      </c>
      <c r="J582" s="1" t="s">
        <v>1861</v>
      </c>
      <c r="AA582" s="4"/>
    </row>
    <row r="583" spans="9:27" x14ac:dyDescent="0.25">
      <c r="I583" s="1" t="s">
        <v>1862</v>
      </c>
      <c r="J583" s="1" t="s">
        <v>1863</v>
      </c>
      <c r="AA583" s="4"/>
    </row>
    <row r="584" spans="9:27" x14ac:dyDescent="0.25">
      <c r="I584" s="1" t="s">
        <v>1864</v>
      </c>
      <c r="J584" s="1" t="s">
        <v>1865</v>
      </c>
      <c r="AA584" s="4"/>
    </row>
    <row r="585" spans="9:27" x14ac:dyDescent="0.25">
      <c r="I585" s="1" t="s">
        <v>1866</v>
      </c>
      <c r="J585" s="1" t="s">
        <v>1867</v>
      </c>
      <c r="AA585" s="4"/>
    </row>
    <row r="586" spans="9:27" x14ac:dyDescent="0.25">
      <c r="I586" s="1" t="s">
        <v>1868</v>
      </c>
      <c r="J586" s="1" t="s">
        <v>1869</v>
      </c>
      <c r="AA586" s="4"/>
    </row>
    <row r="587" spans="9:27" x14ac:dyDescent="0.25">
      <c r="I587" s="1" t="s">
        <v>1870</v>
      </c>
      <c r="J587" s="1" t="s">
        <v>1871</v>
      </c>
      <c r="AA587" s="4"/>
    </row>
    <row r="588" spans="9:27" x14ac:dyDescent="0.25">
      <c r="I588" s="1" t="s">
        <v>1872</v>
      </c>
      <c r="J588" s="1" t="s">
        <v>1873</v>
      </c>
      <c r="AA588" s="4"/>
    </row>
    <row r="589" spans="9:27" x14ac:dyDescent="0.25">
      <c r="I589" s="1" t="s">
        <v>1874</v>
      </c>
      <c r="J589" s="1" t="s">
        <v>1875</v>
      </c>
      <c r="AA589" s="4"/>
    </row>
    <row r="590" spans="9:27" x14ac:dyDescent="0.25">
      <c r="I590" s="1" t="s">
        <v>1876</v>
      </c>
      <c r="J590" s="1" t="s">
        <v>1877</v>
      </c>
      <c r="AA590" s="4"/>
    </row>
    <row r="591" spans="9:27" x14ac:dyDescent="0.25">
      <c r="I591" s="1" t="s">
        <v>1878</v>
      </c>
      <c r="J591" s="1" t="s">
        <v>1879</v>
      </c>
      <c r="AA591" s="4"/>
    </row>
    <row r="592" spans="9:27" x14ac:dyDescent="0.25">
      <c r="I592" s="1" t="s">
        <v>1880</v>
      </c>
      <c r="J592" s="1" t="s">
        <v>1881</v>
      </c>
      <c r="AA592" s="4"/>
    </row>
    <row r="593" spans="9:27" x14ac:dyDescent="0.25">
      <c r="I593" s="1" t="s">
        <v>1882</v>
      </c>
      <c r="J593" s="1" t="s">
        <v>1883</v>
      </c>
      <c r="AA593" s="4"/>
    </row>
    <row r="594" spans="9:27" x14ac:dyDescent="0.25">
      <c r="I594" s="1" t="s">
        <v>1884</v>
      </c>
      <c r="J594" s="1" t="s">
        <v>1885</v>
      </c>
      <c r="AA594" s="4"/>
    </row>
    <row r="595" spans="9:27" x14ac:dyDescent="0.25">
      <c r="I595" s="1" t="s">
        <v>1886</v>
      </c>
      <c r="J595" s="1" t="s">
        <v>1887</v>
      </c>
      <c r="AA595" s="4"/>
    </row>
    <row r="596" spans="9:27" x14ac:dyDescent="0.25">
      <c r="I596" s="1" t="s">
        <v>1888</v>
      </c>
      <c r="J596" s="1" t="s">
        <v>1889</v>
      </c>
      <c r="AA596" s="4"/>
    </row>
    <row r="597" spans="9:27" x14ac:dyDescent="0.25">
      <c r="I597" s="1" t="s">
        <v>1890</v>
      </c>
      <c r="J597" s="1" t="s">
        <v>1891</v>
      </c>
      <c r="AA597" s="4"/>
    </row>
    <row r="598" spans="9:27" x14ac:dyDescent="0.25">
      <c r="I598" s="1" t="s">
        <v>1892</v>
      </c>
      <c r="J598" s="1" t="s">
        <v>1893</v>
      </c>
      <c r="AA598" s="4"/>
    </row>
    <row r="599" spans="9:27" x14ac:dyDescent="0.25">
      <c r="I599" s="1" t="s">
        <v>1894</v>
      </c>
      <c r="J599" s="1" t="s">
        <v>1895</v>
      </c>
      <c r="AA599" s="4"/>
    </row>
    <row r="600" spans="9:27" x14ac:dyDescent="0.25">
      <c r="I600" s="1" t="s">
        <v>1896</v>
      </c>
      <c r="J600" s="1" t="s">
        <v>1897</v>
      </c>
      <c r="AA600" s="4"/>
    </row>
    <row r="601" spans="9:27" x14ac:dyDescent="0.25">
      <c r="I601" s="1" t="s">
        <v>1898</v>
      </c>
      <c r="J601" s="1" t="s">
        <v>1899</v>
      </c>
      <c r="AA601" s="4"/>
    </row>
    <row r="602" spans="9:27" x14ac:dyDescent="0.25">
      <c r="I602" s="1" t="s">
        <v>1900</v>
      </c>
      <c r="J602" s="1" t="s">
        <v>1901</v>
      </c>
      <c r="AA602" s="4"/>
    </row>
    <row r="603" spans="9:27" x14ac:dyDescent="0.25">
      <c r="I603" s="1" t="s">
        <v>1902</v>
      </c>
      <c r="J603" s="1" t="s">
        <v>1903</v>
      </c>
      <c r="AA603" s="4"/>
    </row>
    <row r="604" spans="9:27" x14ac:dyDescent="0.25">
      <c r="I604" s="1" t="s">
        <v>1904</v>
      </c>
      <c r="J604" s="1" t="s">
        <v>1905</v>
      </c>
      <c r="AA604" s="4"/>
    </row>
    <row r="605" spans="9:27" x14ac:dyDescent="0.25">
      <c r="I605" s="1" t="s">
        <v>1906</v>
      </c>
      <c r="J605" s="1" t="s">
        <v>1907</v>
      </c>
      <c r="AA605" s="4"/>
    </row>
    <row r="606" spans="9:27" x14ac:dyDescent="0.25">
      <c r="I606" s="1" t="s">
        <v>1908</v>
      </c>
      <c r="J606" s="1" t="s">
        <v>1909</v>
      </c>
      <c r="AA606" s="4"/>
    </row>
    <row r="607" spans="9:27" x14ac:dyDescent="0.25">
      <c r="I607" s="1" t="s">
        <v>1910</v>
      </c>
      <c r="J607" s="1" t="s">
        <v>1911</v>
      </c>
      <c r="AA607" s="4"/>
    </row>
    <row r="608" spans="9:27" x14ac:dyDescent="0.25">
      <c r="I608" s="1" t="s">
        <v>1912</v>
      </c>
      <c r="J608" s="1" t="s">
        <v>1913</v>
      </c>
      <c r="AA608" s="4"/>
    </row>
    <row r="609" spans="9:27" x14ac:dyDescent="0.25">
      <c r="I609" s="1" t="s">
        <v>1914</v>
      </c>
      <c r="J609" s="1" t="s">
        <v>1915</v>
      </c>
      <c r="AA609" s="4"/>
    </row>
    <row r="610" spans="9:27" x14ac:dyDescent="0.25">
      <c r="I610" s="1" t="s">
        <v>1916</v>
      </c>
      <c r="J610" s="1" t="s">
        <v>1917</v>
      </c>
      <c r="AA610" s="4"/>
    </row>
    <row r="611" spans="9:27" x14ac:dyDescent="0.25">
      <c r="I611" s="1" t="s">
        <v>1918</v>
      </c>
      <c r="J611" s="1" t="s">
        <v>1919</v>
      </c>
      <c r="AA611" s="4"/>
    </row>
    <row r="612" spans="9:27" x14ac:dyDescent="0.25">
      <c r="I612" s="1" t="s">
        <v>1920</v>
      </c>
      <c r="J612" s="1" t="s">
        <v>1921</v>
      </c>
      <c r="AA612" s="4"/>
    </row>
    <row r="613" spans="9:27" x14ac:dyDescent="0.25">
      <c r="I613" s="1" t="s">
        <v>1922</v>
      </c>
      <c r="J613" s="1" t="s">
        <v>1923</v>
      </c>
      <c r="AA613" s="4"/>
    </row>
    <row r="614" spans="9:27" x14ac:dyDescent="0.25">
      <c r="I614" s="1" t="s">
        <v>1924</v>
      </c>
      <c r="J614" s="1" t="s">
        <v>1925</v>
      </c>
      <c r="AA614" s="4"/>
    </row>
    <row r="615" spans="9:27" x14ac:dyDescent="0.25">
      <c r="I615" s="1" t="s">
        <v>1926</v>
      </c>
      <c r="J615" s="1" t="s">
        <v>1927</v>
      </c>
      <c r="AA615" s="4"/>
    </row>
    <row r="616" spans="9:27" x14ac:dyDescent="0.25">
      <c r="I616" s="1" t="s">
        <v>1928</v>
      </c>
      <c r="J616" s="1" t="s">
        <v>1929</v>
      </c>
      <c r="AA616" s="4"/>
    </row>
    <row r="617" spans="9:27" x14ac:dyDescent="0.25">
      <c r="AA617" s="4"/>
    </row>
    <row r="618" spans="9:27" x14ac:dyDescent="0.25">
      <c r="AA618" s="4"/>
    </row>
    <row r="619" spans="9:27" x14ac:dyDescent="0.25">
      <c r="AA619" s="4"/>
    </row>
    <row r="620" spans="9:27" x14ac:dyDescent="0.25">
      <c r="AA620" s="4"/>
    </row>
    <row r="621" spans="9:27" x14ac:dyDescent="0.25">
      <c r="AA621" s="4"/>
    </row>
    <row r="622" spans="9:27" x14ac:dyDescent="0.25">
      <c r="AA622" s="4"/>
    </row>
    <row r="623" spans="9:27" x14ac:dyDescent="0.25">
      <c r="AA623" s="4"/>
    </row>
    <row r="624" spans="9:27" x14ac:dyDescent="0.25">
      <c r="AA624" s="4"/>
    </row>
    <row r="625" spans="9:27" x14ac:dyDescent="0.25">
      <c r="AA625" s="4"/>
    </row>
    <row r="626" spans="9:27" x14ac:dyDescent="0.25">
      <c r="AA626" s="4"/>
    </row>
    <row r="627" spans="9:27" x14ac:dyDescent="0.25">
      <c r="AA627" s="4"/>
    </row>
    <row r="628" spans="9:27" x14ac:dyDescent="0.25">
      <c r="AA628" s="4"/>
    </row>
    <row r="629" spans="9:27" x14ac:dyDescent="0.25">
      <c r="AA629" s="4"/>
    </row>
    <row r="630" spans="9:27" x14ac:dyDescent="0.25">
      <c r="AA630" s="4"/>
    </row>
    <row r="631" spans="9:27" x14ac:dyDescent="0.25">
      <c r="AA631" s="4"/>
    </row>
    <row r="632" spans="9:27" x14ac:dyDescent="0.25">
      <c r="AA632" s="4"/>
    </row>
    <row r="633" spans="9:27" x14ac:dyDescent="0.25">
      <c r="AA633" s="4"/>
    </row>
    <row r="634" spans="9:27" x14ac:dyDescent="0.25">
      <c r="AA634" s="4"/>
    </row>
    <row r="635" spans="9:27" x14ac:dyDescent="0.25">
      <c r="AA635" s="4"/>
    </row>
    <row r="636" spans="9:27" x14ac:dyDescent="0.25">
      <c r="AA636" s="4"/>
    </row>
    <row r="637" spans="9:27" x14ac:dyDescent="0.25">
      <c r="AA637" s="4"/>
    </row>
    <row r="638" spans="9:27" x14ac:dyDescent="0.25">
      <c r="AA638" s="4"/>
    </row>
    <row r="639" spans="9:27" x14ac:dyDescent="0.25">
      <c r="AA639" s="4"/>
    </row>
    <row r="640" spans="9:27" x14ac:dyDescent="0.25">
      <c r="I640" s="249"/>
      <c r="AA640" s="4"/>
    </row>
    <row r="641" spans="9:27" x14ac:dyDescent="0.25">
      <c r="I641" s="249"/>
      <c r="AA641" s="4"/>
    </row>
    <row r="642" spans="9:27" x14ac:dyDescent="0.25">
      <c r="I642" s="249"/>
      <c r="AA642" s="4"/>
    </row>
    <row r="643" spans="9:27" x14ac:dyDescent="0.25">
      <c r="I643" s="249"/>
      <c r="AA643" s="4"/>
    </row>
    <row r="644" spans="9:27" x14ac:dyDescent="0.25">
      <c r="I644" s="249"/>
      <c r="AA644" s="4"/>
    </row>
    <row r="645" spans="9:27" x14ac:dyDescent="0.25">
      <c r="I645" s="249"/>
      <c r="AA645" s="4"/>
    </row>
    <row r="646" spans="9:27" x14ac:dyDescent="0.25">
      <c r="I646" s="249"/>
      <c r="AA646" s="4"/>
    </row>
    <row r="647" spans="9:27" x14ac:dyDescent="0.25">
      <c r="I647" s="249"/>
      <c r="AA647" s="4"/>
    </row>
    <row r="648" spans="9:27" x14ac:dyDescent="0.25">
      <c r="AA648" s="4"/>
    </row>
    <row r="649" spans="9:27" x14ac:dyDescent="0.25">
      <c r="AA649" s="4"/>
    </row>
    <row r="650" spans="9:27" x14ac:dyDescent="0.25">
      <c r="AA650" s="4"/>
    </row>
    <row r="651" spans="9:27" x14ac:dyDescent="0.25">
      <c r="AA651" s="4"/>
    </row>
    <row r="652" spans="9:27" x14ac:dyDescent="0.25">
      <c r="AA652" s="4"/>
    </row>
    <row r="653" spans="9:27" x14ac:dyDescent="0.25">
      <c r="AA653" s="4"/>
    </row>
    <row r="654" spans="9:27" x14ac:dyDescent="0.25">
      <c r="AA654" s="4"/>
    </row>
    <row r="655" spans="9:27" x14ac:dyDescent="0.25">
      <c r="AA655" s="4"/>
    </row>
    <row r="656" spans="9:27" x14ac:dyDescent="0.25">
      <c r="AA656" s="4"/>
    </row>
    <row r="657" spans="27:27" x14ac:dyDescent="0.25">
      <c r="AA657" s="4"/>
    </row>
    <row r="658" spans="27:27" x14ac:dyDescent="0.25">
      <c r="AA658" s="4"/>
    </row>
    <row r="659" spans="27:27" x14ac:dyDescent="0.25">
      <c r="AA659" s="4"/>
    </row>
    <row r="660" spans="27:27" x14ac:dyDescent="0.25">
      <c r="AA660" s="4"/>
    </row>
    <row r="661" spans="27:27" x14ac:dyDescent="0.25">
      <c r="AA661" s="4"/>
    </row>
    <row r="662" spans="27:27" x14ac:dyDescent="0.25">
      <c r="AA662" s="4"/>
    </row>
    <row r="663" spans="27:27" x14ac:dyDescent="0.25">
      <c r="AA663" s="4"/>
    </row>
    <row r="664" spans="27:27" x14ac:dyDescent="0.25">
      <c r="AA664" s="4"/>
    </row>
    <row r="665" spans="27:27" x14ac:dyDescent="0.25">
      <c r="AA665" s="4"/>
    </row>
    <row r="666" spans="27:27" x14ac:dyDescent="0.25">
      <c r="AA666" s="4"/>
    </row>
    <row r="667" spans="27:27" x14ac:dyDescent="0.25">
      <c r="AA667" s="4"/>
    </row>
    <row r="668" spans="27:27" x14ac:dyDescent="0.25">
      <c r="AA668" s="4"/>
    </row>
    <row r="669" spans="27:27" x14ac:dyDescent="0.25">
      <c r="AA669" s="4"/>
    </row>
    <row r="670" spans="27:27" x14ac:dyDescent="0.25">
      <c r="AA670" s="4"/>
    </row>
    <row r="671" spans="27:27" x14ac:dyDescent="0.25">
      <c r="AA671" s="4"/>
    </row>
    <row r="672" spans="27:27" x14ac:dyDescent="0.25">
      <c r="AA672" s="4"/>
    </row>
    <row r="673" spans="27:27" x14ac:dyDescent="0.25">
      <c r="AA673" s="4"/>
    </row>
    <row r="674" spans="27:27" x14ac:dyDescent="0.25">
      <c r="AA674" s="4"/>
    </row>
    <row r="675" spans="27:27" x14ac:dyDescent="0.25">
      <c r="AA675" s="4"/>
    </row>
    <row r="676" spans="27:27" x14ac:dyDescent="0.25">
      <c r="AA676" s="4"/>
    </row>
    <row r="677" spans="27:27" x14ac:dyDescent="0.25">
      <c r="AA677" s="4"/>
    </row>
    <row r="678" spans="27:27" x14ac:dyDescent="0.25">
      <c r="AA678" s="4"/>
    </row>
    <row r="679" spans="27:27" x14ac:dyDescent="0.25">
      <c r="AA679" s="4"/>
    </row>
    <row r="680" spans="27:27" x14ac:dyDescent="0.25">
      <c r="AA680" s="4"/>
    </row>
    <row r="681" spans="27:27" x14ac:dyDescent="0.25">
      <c r="AA681" s="4"/>
    </row>
    <row r="682" spans="27:27" x14ac:dyDescent="0.25">
      <c r="AA682" s="4"/>
    </row>
    <row r="683" spans="27:27" x14ac:dyDescent="0.25">
      <c r="AA683" s="4"/>
    </row>
    <row r="684" spans="27:27" x14ac:dyDescent="0.25">
      <c r="AA684" s="4"/>
    </row>
    <row r="685" spans="27:27" x14ac:dyDescent="0.25">
      <c r="AA685" s="4"/>
    </row>
    <row r="686" spans="27:27" x14ac:dyDescent="0.25">
      <c r="AA686" s="4"/>
    </row>
    <row r="687" spans="27:27" x14ac:dyDescent="0.25">
      <c r="AA687" s="4"/>
    </row>
    <row r="688" spans="27:27" x14ac:dyDescent="0.25">
      <c r="AA688" s="4"/>
    </row>
    <row r="689" spans="27:27" x14ac:dyDescent="0.25">
      <c r="AA689" s="4"/>
    </row>
    <row r="690" spans="27:27" x14ac:dyDescent="0.25">
      <c r="AA690" s="4"/>
    </row>
    <row r="691" spans="27:27" x14ac:dyDescent="0.25">
      <c r="AA691" s="4"/>
    </row>
    <row r="692" spans="27:27" x14ac:dyDescent="0.25">
      <c r="AA692" s="4"/>
    </row>
    <row r="693" spans="27:27" x14ac:dyDescent="0.25">
      <c r="AA693" s="4"/>
    </row>
    <row r="694" spans="27:27" x14ac:dyDescent="0.25">
      <c r="AA694" s="4"/>
    </row>
    <row r="695" spans="27:27" x14ac:dyDescent="0.25">
      <c r="AA695" s="4"/>
    </row>
    <row r="696" spans="27:27" x14ac:dyDescent="0.25">
      <c r="AA696" s="4"/>
    </row>
    <row r="697" spans="27:27" x14ac:dyDescent="0.25">
      <c r="AA697" s="4"/>
    </row>
    <row r="698" spans="27:27" x14ac:dyDescent="0.25">
      <c r="AA698" s="4"/>
    </row>
    <row r="699" spans="27:27" x14ac:dyDescent="0.25">
      <c r="AA699" s="4"/>
    </row>
    <row r="700" spans="27:27" x14ac:dyDescent="0.25">
      <c r="AA700" s="4"/>
    </row>
    <row r="701" spans="27:27" x14ac:dyDescent="0.25">
      <c r="AA701" s="4"/>
    </row>
    <row r="702" spans="27:27" x14ac:dyDescent="0.25">
      <c r="AA702" s="4"/>
    </row>
    <row r="703" spans="27:27" x14ac:dyDescent="0.25">
      <c r="AA703" s="4"/>
    </row>
    <row r="704" spans="27:27" x14ac:dyDescent="0.25">
      <c r="AA704" s="4"/>
    </row>
    <row r="705" spans="27:27" x14ac:dyDescent="0.25">
      <c r="AA705" s="4"/>
    </row>
    <row r="706" spans="27:27" x14ac:dyDescent="0.25">
      <c r="AA706" s="4"/>
    </row>
    <row r="707" spans="27:27" x14ac:dyDescent="0.25">
      <c r="AA707" s="4"/>
    </row>
    <row r="708" spans="27:27" x14ac:dyDescent="0.25">
      <c r="AA708" s="4"/>
    </row>
    <row r="709" spans="27:27" x14ac:dyDescent="0.25">
      <c r="AA709" s="4"/>
    </row>
    <row r="710" spans="27:27" x14ac:dyDescent="0.25">
      <c r="AA710" s="4"/>
    </row>
    <row r="711" spans="27:27" x14ac:dyDescent="0.25">
      <c r="AA711" s="4"/>
    </row>
    <row r="712" spans="27:27" x14ac:dyDescent="0.25">
      <c r="AA712" s="4"/>
    </row>
    <row r="713" spans="27:27" x14ac:dyDescent="0.25">
      <c r="AA713" s="4"/>
    </row>
    <row r="714" spans="27:27" x14ac:dyDescent="0.25">
      <c r="AA714" s="4"/>
    </row>
    <row r="715" spans="27:27" x14ac:dyDescent="0.25">
      <c r="AA715" s="4"/>
    </row>
    <row r="716" spans="27:27" x14ac:dyDescent="0.25">
      <c r="AA716" s="4"/>
    </row>
    <row r="717" spans="27:27" x14ac:dyDescent="0.25">
      <c r="AA717" s="4"/>
    </row>
    <row r="718" spans="27:27" x14ac:dyDescent="0.25">
      <c r="AA718" s="4"/>
    </row>
    <row r="719" spans="27:27" x14ac:dyDescent="0.25">
      <c r="AA719" s="4"/>
    </row>
    <row r="720" spans="27:27" x14ac:dyDescent="0.25">
      <c r="AA720" s="4"/>
    </row>
    <row r="721" spans="27:27" x14ac:dyDescent="0.25">
      <c r="AA721" s="4"/>
    </row>
    <row r="722" spans="27:27" x14ac:dyDescent="0.25">
      <c r="AA722" s="4"/>
    </row>
    <row r="723" spans="27:27" x14ac:dyDescent="0.25">
      <c r="AA723" s="4"/>
    </row>
    <row r="724" spans="27:27" x14ac:dyDescent="0.25">
      <c r="AA724" s="4"/>
    </row>
    <row r="725" spans="27:27" x14ac:dyDescent="0.25">
      <c r="AA725" s="4"/>
    </row>
    <row r="726" spans="27:27" x14ac:dyDescent="0.25">
      <c r="AA726" s="4"/>
    </row>
    <row r="727" spans="27:27" x14ac:dyDescent="0.25">
      <c r="AA727" s="4"/>
    </row>
    <row r="728" spans="27:27" x14ac:dyDescent="0.25">
      <c r="AA728" s="4"/>
    </row>
    <row r="729" spans="27:27" x14ac:dyDescent="0.25">
      <c r="AA729" s="4"/>
    </row>
    <row r="730" spans="27:27" x14ac:dyDescent="0.25">
      <c r="AA730" s="4"/>
    </row>
    <row r="731" spans="27:27" x14ac:dyDescent="0.25">
      <c r="AA731" s="4"/>
    </row>
    <row r="732" spans="27:27" x14ac:dyDescent="0.25">
      <c r="AA732" s="4"/>
    </row>
    <row r="733" spans="27:27" x14ac:dyDescent="0.25">
      <c r="AA733" s="4"/>
    </row>
    <row r="734" spans="27:27" x14ac:dyDescent="0.25">
      <c r="AA734" s="4"/>
    </row>
    <row r="735" spans="27:27" x14ac:dyDescent="0.25">
      <c r="AA735" s="4"/>
    </row>
    <row r="736" spans="27:27" x14ac:dyDescent="0.25">
      <c r="AA736" s="4"/>
    </row>
    <row r="737" spans="27:27" x14ac:dyDescent="0.25">
      <c r="AA737" s="4"/>
    </row>
    <row r="738" spans="27:27" x14ac:dyDescent="0.25">
      <c r="AA738" s="4"/>
    </row>
    <row r="739" spans="27:27" x14ac:dyDescent="0.25">
      <c r="AA739" s="4"/>
    </row>
    <row r="740" spans="27:27" x14ac:dyDescent="0.25">
      <c r="AA740" s="4"/>
    </row>
    <row r="741" spans="27:27" x14ac:dyDescent="0.25">
      <c r="AA741" s="4"/>
    </row>
    <row r="742" spans="27:27" x14ac:dyDescent="0.25">
      <c r="AA742" s="4"/>
    </row>
    <row r="743" spans="27:27" x14ac:dyDescent="0.25">
      <c r="AA743" s="4"/>
    </row>
    <row r="744" spans="27:27" x14ac:dyDescent="0.25">
      <c r="AA744" s="4"/>
    </row>
    <row r="745" spans="27:27" x14ac:dyDescent="0.25">
      <c r="AA745" s="4"/>
    </row>
    <row r="746" spans="27:27" x14ac:dyDescent="0.25">
      <c r="AA746" s="4"/>
    </row>
    <row r="747" spans="27:27" x14ac:dyDescent="0.25">
      <c r="AA747" s="4"/>
    </row>
    <row r="748" spans="27:27" x14ac:dyDescent="0.25">
      <c r="AA748" s="4"/>
    </row>
    <row r="749" spans="27:27" x14ac:dyDescent="0.25">
      <c r="AA749" s="4"/>
    </row>
    <row r="750" spans="27:27" x14ac:dyDescent="0.25">
      <c r="AA750" s="4"/>
    </row>
    <row r="751" spans="27:27" x14ac:dyDescent="0.25">
      <c r="AA751" s="4"/>
    </row>
    <row r="752" spans="27:27" x14ac:dyDescent="0.25">
      <c r="AA752" s="4"/>
    </row>
    <row r="753" spans="27:27" x14ac:dyDescent="0.25">
      <c r="AA753" s="4"/>
    </row>
    <row r="754" spans="27:27" x14ac:dyDescent="0.25">
      <c r="AA754" s="4"/>
    </row>
    <row r="755" spans="27:27" x14ac:dyDescent="0.25">
      <c r="AA755" s="4"/>
    </row>
    <row r="756" spans="27:27" x14ac:dyDescent="0.25">
      <c r="AA756" s="4"/>
    </row>
    <row r="757" spans="27:27" x14ac:dyDescent="0.25">
      <c r="AA757" s="4"/>
    </row>
    <row r="758" spans="27:27" x14ac:dyDescent="0.25">
      <c r="AA758" s="4"/>
    </row>
    <row r="759" spans="27:27" x14ac:dyDescent="0.25">
      <c r="AA759" s="4"/>
    </row>
    <row r="760" spans="27:27" x14ac:dyDescent="0.25">
      <c r="AA760" s="4"/>
    </row>
    <row r="761" spans="27:27" x14ac:dyDescent="0.25">
      <c r="AA761" s="4"/>
    </row>
    <row r="762" spans="27:27" x14ac:dyDescent="0.25">
      <c r="AA762" s="4"/>
    </row>
    <row r="763" spans="27:27" x14ac:dyDescent="0.25">
      <c r="AA763" s="4"/>
    </row>
    <row r="764" spans="27:27" x14ac:dyDescent="0.25">
      <c r="AA764" s="4"/>
    </row>
    <row r="765" spans="27:27" x14ac:dyDescent="0.25">
      <c r="AA765" s="4"/>
    </row>
    <row r="766" spans="27:27" x14ac:dyDescent="0.25">
      <c r="AA766" s="4"/>
    </row>
    <row r="767" spans="27:27" x14ac:dyDescent="0.25">
      <c r="AA767" s="4"/>
    </row>
    <row r="768" spans="27:27" x14ac:dyDescent="0.25">
      <c r="AA768" s="4"/>
    </row>
    <row r="769" spans="27:27" x14ac:dyDescent="0.25">
      <c r="AA769" s="4"/>
    </row>
    <row r="770" spans="27:27" x14ac:dyDescent="0.25">
      <c r="AA770" s="4"/>
    </row>
    <row r="771" spans="27:27" x14ac:dyDescent="0.25">
      <c r="AA771" s="4"/>
    </row>
    <row r="772" spans="27:27" x14ac:dyDescent="0.25">
      <c r="AA772" s="4"/>
    </row>
    <row r="773" spans="27:27" x14ac:dyDescent="0.25">
      <c r="AA773" s="4"/>
    </row>
    <row r="774" spans="27:27" x14ac:dyDescent="0.25">
      <c r="AA774" s="4"/>
    </row>
    <row r="775" spans="27:27" x14ac:dyDescent="0.25">
      <c r="AA775" s="4"/>
    </row>
    <row r="776" spans="27:27" x14ac:dyDescent="0.25">
      <c r="AA776" s="4"/>
    </row>
    <row r="777" spans="27:27" x14ac:dyDescent="0.25">
      <c r="AA777" s="4"/>
    </row>
    <row r="778" spans="27:27" x14ac:dyDescent="0.25">
      <c r="AA778" s="4"/>
    </row>
    <row r="779" spans="27:27" x14ac:dyDescent="0.25">
      <c r="AA779" s="4"/>
    </row>
    <row r="780" spans="27:27" x14ac:dyDescent="0.25">
      <c r="AA780" s="4"/>
    </row>
    <row r="781" spans="27:27" x14ac:dyDescent="0.25">
      <c r="AA781" s="4"/>
    </row>
    <row r="782" spans="27:27" x14ac:dyDescent="0.25">
      <c r="AA782" s="4"/>
    </row>
    <row r="783" spans="27:27" x14ac:dyDescent="0.25">
      <c r="AA783" s="4"/>
    </row>
    <row r="784" spans="27:27" x14ac:dyDescent="0.25">
      <c r="AA784" s="4"/>
    </row>
    <row r="785" spans="27:27" x14ac:dyDescent="0.25">
      <c r="AA785" s="4"/>
    </row>
    <row r="786" spans="27:27" x14ac:dyDescent="0.25">
      <c r="AA786" s="4"/>
    </row>
    <row r="787" spans="27:27" x14ac:dyDescent="0.25">
      <c r="AA787" s="4"/>
    </row>
    <row r="788" spans="27:27" x14ac:dyDescent="0.25">
      <c r="AA788" s="4"/>
    </row>
    <row r="789" spans="27:27" x14ac:dyDescent="0.25">
      <c r="AA789" s="4"/>
    </row>
    <row r="790" spans="27:27" x14ac:dyDescent="0.25">
      <c r="AA790" s="4"/>
    </row>
    <row r="791" spans="27:27" x14ac:dyDescent="0.25">
      <c r="AA791" s="4"/>
    </row>
    <row r="792" spans="27:27" x14ac:dyDescent="0.25">
      <c r="AA792" s="4"/>
    </row>
    <row r="793" spans="27:27" x14ac:dyDescent="0.25">
      <c r="AA793" s="4"/>
    </row>
    <row r="794" spans="27:27" x14ac:dyDescent="0.25">
      <c r="AA794" s="4"/>
    </row>
    <row r="795" spans="27:27" x14ac:dyDescent="0.25">
      <c r="AA795" s="4"/>
    </row>
    <row r="796" spans="27:27" x14ac:dyDescent="0.25">
      <c r="AA796" s="4"/>
    </row>
    <row r="797" spans="27:27" x14ac:dyDescent="0.25">
      <c r="AA797" s="4"/>
    </row>
    <row r="798" spans="27:27" x14ac:dyDescent="0.25">
      <c r="AA798" s="4"/>
    </row>
    <row r="799" spans="27:27" x14ac:dyDescent="0.25">
      <c r="AA799" s="4"/>
    </row>
    <row r="800" spans="27:27" x14ac:dyDescent="0.25">
      <c r="AA800" s="4"/>
    </row>
    <row r="801" spans="27:27" x14ac:dyDescent="0.25">
      <c r="AA801" s="4"/>
    </row>
    <row r="802" spans="27:27" x14ac:dyDescent="0.25">
      <c r="AA802" s="4"/>
    </row>
    <row r="803" spans="27:27" x14ac:dyDescent="0.25">
      <c r="AA803" s="4"/>
    </row>
    <row r="804" spans="27:27" x14ac:dyDescent="0.25">
      <c r="AA804" s="4"/>
    </row>
    <row r="805" spans="27:27" x14ac:dyDescent="0.25">
      <c r="AA805" s="4"/>
    </row>
    <row r="806" spans="27:27" x14ac:dyDescent="0.25">
      <c r="AA806" s="4"/>
    </row>
    <row r="807" spans="27:27" x14ac:dyDescent="0.25">
      <c r="AA807" s="4"/>
    </row>
    <row r="808" spans="27:27" x14ac:dyDescent="0.25">
      <c r="AA808" s="4"/>
    </row>
    <row r="809" spans="27:27" x14ac:dyDescent="0.25">
      <c r="AA809" s="4"/>
    </row>
    <row r="810" spans="27:27" x14ac:dyDescent="0.25">
      <c r="AA810" s="4"/>
    </row>
    <row r="811" spans="27:27" x14ac:dyDescent="0.25">
      <c r="AA811" s="4"/>
    </row>
    <row r="812" spans="27:27" x14ac:dyDescent="0.25">
      <c r="AA812" s="4"/>
    </row>
    <row r="813" spans="27:27" x14ac:dyDescent="0.25">
      <c r="AA813" s="4"/>
    </row>
    <row r="814" spans="27:27" x14ac:dyDescent="0.25">
      <c r="AA814" s="4"/>
    </row>
    <row r="815" spans="27:27" x14ac:dyDescent="0.25">
      <c r="AA815" s="4"/>
    </row>
    <row r="816" spans="27:27" x14ac:dyDescent="0.25">
      <c r="AA816" s="4"/>
    </row>
    <row r="817" spans="27:27" x14ac:dyDescent="0.25">
      <c r="AA817" s="4"/>
    </row>
    <row r="818" spans="27:27" x14ac:dyDescent="0.25">
      <c r="AA818" s="4"/>
    </row>
    <row r="819" spans="27:27" x14ac:dyDescent="0.25">
      <c r="AA819" s="4"/>
    </row>
    <row r="820" spans="27:27" x14ac:dyDescent="0.25">
      <c r="AA820" s="4"/>
    </row>
    <row r="821" spans="27:27" x14ac:dyDescent="0.25">
      <c r="AA821" s="4"/>
    </row>
    <row r="822" spans="27:27" x14ac:dyDescent="0.25">
      <c r="AA822" s="4"/>
    </row>
    <row r="823" spans="27:27" x14ac:dyDescent="0.25">
      <c r="AA823" s="4"/>
    </row>
    <row r="824" spans="27:27" x14ac:dyDescent="0.25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r:id="rId1" tooltip="Sarajevo" xr:uid="{00000000-0004-0000-0000-000000000000}"/>
    <hyperlink ref="AI3" r:id="rId2" tooltip="Tuzla" xr:uid="{00000000-0004-0000-0000-000001000000}"/>
    <hyperlink ref="AI4" r:id="rId3" tooltip="Zenica" xr:uid="{00000000-0004-0000-0000-000002000000}"/>
    <hyperlink ref="AI5" r:id="rId4" tooltip="Mostar" xr:uid="{00000000-0004-0000-0000-000003000000}"/>
    <hyperlink ref="AI6" r:id="rId5" tooltip="Srebrenik" xr:uid="{00000000-0004-0000-0000-000004000000}"/>
    <hyperlink ref="AI7" r:id="rId6" tooltip="Bihać" xr:uid="{00000000-0004-0000-0000-000005000000}"/>
    <hyperlink ref="AI8" r:id="rId7" tooltip="Travnik" xr:uid="{00000000-0004-0000-0000-000006000000}"/>
    <hyperlink ref="AI9" r:id="rId8" tooltip="Kiseljak" xr:uid="{00000000-0004-0000-0000-000007000000}"/>
    <hyperlink ref="AI10" r:id="rId9" tooltip="Cazin" xr:uid="{00000000-0004-0000-0000-000008000000}"/>
    <hyperlink ref="AI11" r:id="rId10" tooltip="Bugojno" xr:uid="{00000000-0004-0000-0000-000009000000}"/>
    <hyperlink ref="AI12" r:id="rId11" tooltip="Velika Kladuša" xr:uid="{00000000-0004-0000-0000-00000A000000}"/>
    <hyperlink ref="AI13" r:id="rId12" tooltip="Visoko" xr:uid="{00000000-0004-0000-0000-00000B000000}"/>
    <hyperlink ref="AI14" r:id="rId13" tooltip="Goražde" xr:uid="{00000000-0004-0000-0000-00000C000000}"/>
    <hyperlink ref="AI15" r:id="rId14" tooltip="Konjic" xr:uid="{00000000-0004-0000-0000-00000D000000}"/>
    <hyperlink ref="AI16" r:id="rId15" tooltip="Gračanica" xr:uid="{00000000-0004-0000-0000-00000E000000}"/>
    <hyperlink ref="AI17" r:id="rId16" tooltip="Gradačac" xr:uid="{00000000-0004-0000-0000-00000F000000}"/>
    <hyperlink ref="AI18" r:id="rId17" tooltip="Bosanska Krupa" xr:uid="{00000000-0004-0000-0000-000010000000}"/>
    <hyperlink ref="AI19" r:id="rId18" tooltip="Zavidovići" xr:uid="{00000000-0004-0000-0000-000011000000}"/>
    <hyperlink ref="AI20" r:id="rId19" tooltip="Živinice" xr:uid="{00000000-0004-0000-0000-000012000000}"/>
    <hyperlink ref="AI21" r:id="rId20" tooltip="Sanski Most" xr:uid="{00000000-0004-0000-0000-000013000000}"/>
    <hyperlink ref="AI22" r:id="rId21" tooltip="Lukavac" xr:uid="{00000000-0004-0000-0000-000014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BFE31-B2A4-4A03-AC77-32A1A95F125D}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 x14ac:dyDescent="0.2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 x14ac:dyDescent="0.25">
      <c r="A1" s="17" t="s">
        <v>1930</v>
      </c>
      <c r="B1" s="18" t="e">
        <f>IF(#REF!="","",#REF!)</f>
        <v>#REF!</v>
      </c>
    </row>
    <row r="2" spans="1:2" x14ac:dyDescent="0.25">
      <c r="A2" s="17" t="s">
        <v>1931</v>
      </c>
      <c r="B2" s="18" t="s">
        <v>138</v>
      </c>
    </row>
    <row r="3" spans="1:2" x14ac:dyDescent="0.25">
      <c r="A3" s="17" t="s">
        <v>1932</v>
      </c>
      <c r="B3" s="18" t="s">
        <v>138</v>
      </c>
    </row>
    <row r="4" spans="1:2" x14ac:dyDescent="0.25">
      <c r="A4" s="17" t="s">
        <v>1933</v>
      </c>
      <c r="B4" s="20" t="e">
        <f>IF(#REF!="","",#REF!)</f>
        <v>#REF!</v>
      </c>
    </row>
    <row r="5" spans="1:2" x14ac:dyDescent="0.25">
      <c r="A5" s="17" t="s">
        <v>1934</v>
      </c>
      <c r="B5" s="18" t="e">
        <f>IF(#REF!="","",#REF!)</f>
        <v>#REF!</v>
      </c>
    </row>
    <row r="6" spans="1:2" x14ac:dyDescent="0.25">
      <c r="A6" s="17" t="s">
        <v>16</v>
      </c>
      <c r="B6" s="18" t="s">
        <v>138</v>
      </c>
    </row>
    <row r="7" spans="1:2" x14ac:dyDescent="0.25">
      <c r="A7" s="17" t="s">
        <v>1935</v>
      </c>
      <c r="B7" s="18" t="s">
        <v>138</v>
      </c>
    </row>
    <row r="8" spans="1:2" x14ac:dyDescent="0.25">
      <c r="A8" s="17" t="s">
        <v>1936</v>
      </c>
      <c r="B8" s="18" t="s">
        <v>138</v>
      </c>
    </row>
    <row r="9" spans="1:2" x14ac:dyDescent="0.25">
      <c r="A9" s="17" t="s">
        <v>1937</v>
      </c>
      <c r="B9" s="18" t="s">
        <v>138</v>
      </c>
    </row>
    <row r="10" spans="1:2" x14ac:dyDescent="0.25">
      <c r="A10" s="17" t="s">
        <v>1938</v>
      </c>
      <c r="B10" s="18" t="s">
        <v>138</v>
      </c>
    </row>
    <row r="11" spans="1:2" x14ac:dyDescent="0.25">
      <c r="A11" s="17" t="s">
        <v>1939</v>
      </c>
      <c r="B11" s="18" t="e">
        <f>IF(#REF!="","",#REF!)</f>
        <v>#REF!</v>
      </c>
    </row>
    <row r="12" spans="1:2" x14ac:dyDescent="0.25">
      <c r="A12" s="17" t="s">
        <v>1</v>
      </c>
      <c r="B12" s="18" t="e">
        <f>IF(#REF!="","",VLOOKUP(#REF!,'#Konverter'!A2:B80,2,FALSE))</f>
        <v>#REF!</v>
      </c>
    </row>
    <row r="13" spans="1:2" x14ac:dyDescent="0.25">
      <c r="A13" s="17" t="s">
        <v>2</v>
      </c>
      <c r="B13" s="18" t="e">
        <f>IF(#REF!="","",VLOOKUP(#REF!,'#Konverter'!A2:C80,3,FALSE))</f>
        <v>#REF!</v>
      </c>
    </row>
    <row r="14" spans="1:2" x14ac:dyDescent="0.25">
      <c r="A14" s="17" t="s">
        <v>1940</v>
      </c>
      <c r="B14" s="18" t="e">
        <f>IF(#REF!="","",#REF!)</f>
        <v>#REF!</v>
      </c>
    </row>
    <row r="15" spans="1:2" x14ac:dyDescent="0.25">
      <c r="A15" s="17" t="s">
        <v>1941</v>
      </c>
      <c r="B15" s="18" t="e">
        <f>IF(#REF!="","",#REF!)</f>
        <v>#REF!</v>
      </c>
    </row>
    <row r="16" spans="1:2" x14ac:dyDescent="0.25">
      <c r="A16" s="17" t="s">
        <v>1942</v>
      </c>
      <c r="B16" s="18" t="e">
        <f>IF(AND(#REF!="DA",LEN(#REF!)=12),#REF!,"")</f>
        <v>#REF!</v>
      </c>
    </row>
    <row r="17" spans="1:5" x14ac:dyDescent="0.25">
      <c r="A17" s="17" t="s">
        <v>1943</v>
      </c>
      <c r="B17" s="18" t="s">
        <v>138</v>
      </c>
    </row>
    <row r="18" spans="1:5" x14ac:dyDescent="0.25">
      <c r="A18" s="17" t="s">
        <v>1944</v>
      </c>
      <c r="B18" s="18" t="s">
        <v>138</v>
      </c>
    </row>
    <row r="19" spans="1:5" x14ac:dyDescent="0.25">
      <c r="A19" s="17" t="s">
        <v>1945</v>
      </c>
      <c r="B19" s="18" t="s">
        <v>138</v>
      </c>
    </row>
    <row r="20" spans="1:5" x14ac:dyDescent="0.25">
      <c r="A20" s="17" t="s">
        <v>1946</v>
      </c>
      <c r="B20" s="18" t="s">
        <v>138</v>
      </c>
    </row>
    <row r="21" spans="1:5" x14ac:dyDescent="0.25">
      <c r="A21" s="17" t="s">
        <v>1947</v>
      </c>
      <c r="B21" s="18" t="e">
        <f>IF(#REF!="","",#REF!)</f>
        <v>#REF!</v>
      </c>
    </row>
    <row r="22" spans="1:5" x14ac:dyDescent="0.25">
      <c r="A22" s="17" t="s">
        <v>1948</v>
      </c>
      <c r="B22" s="18" t="e">
        <f>IF(#REF!="","",#REF!)</f>
        <v>#REF!</v>
      </c>
    </row>
    <row r="23" spans="1:5" x14ac:dyDescent="0.25">
      <c r="A23" s="17" t="s">
        <v>1949</v>
      </c>
      <c r="B23" s="18" t="s">
        <v>138</v>
      </c>
    </row>
    <row r="24" spans="1:5" x14ac:dyDescent="0.25">
      <c r="A24" s="17" t="s">
        <v>14</v>
      </c>
      <c r="B24" s="18" t="e">
        <f>IF(#REF!="","",#REF!)</f>
        <v>#REF!</v>
      </c>
    </row>
    <row r="25" spans="1:5" x14ac:dyDescent="0.25">
      <c r="A25" s="17" t="s">
        <v>1950</v>
      </c>
      <c r="B25" s="18" t="e">
        <f>IF(#REF!="","",#REF!)</f>
        <v>#REF!</v>
      </c>
    </row>
    <row r="26" spans="1:5" s="21" customFormat="1" ht="16.5" x14ac:dyDescent="0.2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 x14ac:dyDescent="0.2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 x14ac:dyDescent="0.25">
      <c r="A28" s="17" t="s">
        <v>1953</v>
      </c>
      <c r="B28" s="23" t="e">
        <f>IF(#REF!="","","0"&amp;#REF!)</f>
        <v>#REF!</v>
      </c>
    </row>
    <row r="29" spans="1:5" x14ac:dyDescent="0.25">
      <c r="A29" s="17" t="s">
        <v>1954</v>
      </c>
      <c r="B29" s="18" t="e">
        <f>IF(#REF!="","",#REF!)</f>
        <v>#REF!</v>
      </c>
    </row>
    <row r="30" spans="1:5" x14ac:dyDescent="0.2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 x14ac:dyDescent="0.25">
      <c r="A31" s="17" t="s">
        <v>33</v>
      </c>
      <c r="B31" s="25" t="e">
        <f>IF(#REF!="","",IF(#REF!&lt;&gt;"Godišnji - različit izvještajni period",#REF!,#REF!))</f>
        <v>#REF!</v>
      </c>
    </row>
    <row r="32" spans="1:5" x14ac:dyDescent="0.25">
      <c r="A32" s="17" t="s">
        <v>1955</v>
      </c>
      <c r="B32" s="26" t="e">
        <f>IF(#REF!="","",#REF!)</f>
        <v>#REF!</v>
      </c>
    </row>
    <row r="33" spans="1:3" x14ac:dyDescent="0.25">
      <c r="A33" s="17" t="s">
        <v>1956</v>
      </c>
      <c r="B33" s="26" t="e">
        <f>IF(#REF!="","",#REF!)</f>
        <v>#REF!</v>
      </c>
    </row>
    <row r="34" spans="1:3" x14ac:dyDescent="0.25">
      <c r="A34" s="17" t="s">
        <v>22</v>
      </c>
      <c r="B34" s="18" t="e">
        <f>IF(OR(#REF!="Revizorski",#REF!="Izjava o neaktivnosti"),"Mikro",IF(#REF!="","",#REF!))</f>
        <v>#REF!</v>
      </c>
    </row>
    <row r="35" spans="1:3" x14ac:dyDescent="0.25">
      <c r="A35" s="17" t="s">
        <v>1957</v>
      </c>
      <c r="B35" s="18">
        <v>1</v>
      </c>
    </row>
    <row r="36" spans="1:3" x14ac:dyDescent="0.25">
      <c r="A36" s="17" t="s">
        <v>1958</v>
      </c>
      <c r="B36" s="18">
        <v>2998</v>
      </c>
      <c r="C36" s="19" t="e">
        <f>IF(#REF!="","",#REF!)</f>
        <v>#REF!</v>
      </c>
    </row>
    <row r="37" spans="1:3" x14ac:dyDescent="0.25">
      <c r="A37" s="17" t="s">
        <v>1959</v>
      </c>
      <c r="B37" s="23" t="e">
        <f>IF(#REF!="","","0"&amp;#REF!)</f>
        <v>#REF!</v>
      </c>
    </row>
    <row r="38" spans="1:3" x14ac:dyDescent="0.25">
      <c r="A38" s="17" t="s">
        <v>1960</v>
      </c>
      <c r="B38" s="18" t="e">
        <f>IF(#REF!="","",#REF!)</f>
        <v>#REF!</v>
      </c>
    </row>
    <row r="39" spans="1:3" x14ac:dyDescent="0.25">
      <c r="A39" s="17" t="s">
        <v>1961</v>
      </c>
      <c r="B39" s="18" t="e">
        <f>IF(#REF!="","",#REF!)</f>
        <v>#REF!</v>
      </c>
    </row>
    <row r="40" spans="1:3" x14ac:dyDescent="0.25">
      <c r="A40" s="17" t="s">
        <v>1962</v>
      </c>
      <c r="B40" s="26" t="e">
        <f>IF(#REF!="","",#REF!)</f>
        <v>#REF!</v>
      </c>
    </row>
    <row r="41" spans="1:3" x14ac:dyDescent="0.25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 x14ac:dyDescent="0.25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 x14ac:dyDescent="0.25">
      <c r="A43" s="27" t="s">
        <v>90</v>
      </c>
      <c r="B43" s="28" t="s">
        <v>138</v>
      </c>
    </row>
    <row r="44" spans="1:3" x14ac:dyDescent="0.25">
      <c r="A44" s="27" t="s">
        <v>106</v>
      </c>
      <c r="B44" s="28" t="s">
        <v>138</v>
      </c>
    </row>
    <row r="45" spans="1:3" x14ac:dyDescent="0.25">
      <c r="A45" s="27" t="s">
        <v>122</v>
      </c>
      <c r="B45" s="28" t="s">
        <v>138</v>
      </c>
    </row>
    <row r="46" spans="1:3" x14ac:dyDescent="0.25">
      <c r="A46" s="27" t="s">
        <v>136</v>
      </c>
      <c r="B46" s="28" t="s">
        <v>138</v>
      </c>
    </row>
    <row r="47" spans="1:3" x14ac:dyDescent="0.25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 x14ac:dyDescent="0.25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 x14ac:dyDescent="0.25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 x14ac:dyDescent="0.25">
      <c r="A50" s="27" t="s">
        <v>195</v>
      </c>
      <c r="B50" s="28" t="s">
        <v>138</v>
      </c>
    </row>
    <row r="51" spans="1:3" x14ac:dyDescent="0.25">
      <c r="A51" s="27" t="s">
        <v>209</v>
      </c>
      <c r="B51" s="28" t="s">
        <v>138</v>
      </c>
    </row>
    <row r="52" spans="1:3" x14ac:dyDescent="0.25">
      <c r="A52" s="27" t="s">
        <v>222</v>
      </c>
      <c r="B52" s="28" t="s">
        <v>138</v>
      </c>
    </row>
    <row r="53" spans="1:3" x14ac:dyDescent="0.25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 x14ac:dyDescent="0.25">
      <c r="A54" s="27" t="s">
        <v>247</v>
      </c>
      <c r="B54" s="28" t="s">
        <v>138</v>
      </c>
    </row>
    <row r="55" spans="1:3" x14ac:dyDescent="0.25">
      <c r="A55" s="27" t="s">
        <v>260</v>
      </c>
      <c r="B55" s="28" t="s">
        <v>138</v>
      </c>
    </row>
    <row r="56" spans="1:3" x14ac:dyDescent="0.25">
      <c r="A56" s="27" t="s">
        <v>271</v>
      </c>
      <c r="B56" s="28" t="s">
        <v>138</v>
      </c>
    </row>
    <row r="57" spans="1:3" x14ac:dyDescent="0.25">
      <c r="A57" s="27" t="s">
        <v>283</v>
      </c>
      <c r="B57" s="28" t="s">
        <v>138</v>
      </c>
    </row>
    <row r="58" spans="1:3" x14ac:dyDescent="0.25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 x14ac:dyDescent="0.25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 x14ac:dyDescent="0.25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 x14ac:dyDescent="0.25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 x14ac:dyDescent="0.25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 x14ac:dyDescent="0.25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 x14ac:dyDescent="0.25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 x14ac:dyDescent="0.25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 x14ac:dyDescent="0.25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 x14ac:dyDescent="0.25">
      <c r="A67" s="17" t="s">
        <v>1963</v>
      </c>
      <c r="B67" s="29" t="e">
        <f>IF(#REF!="","",#REF!)</f>
        <v>#REF!</v>
      </c>
    </row>
    <row r="68" spans="1:3" x14ac:dyDescent="0.25">
      <c r="A68" s="17" t="s">
        <v>1964</v>
      </c>
      <c r="B68" s="18" t="e">
        <f>IF(#REF!="","",IF(#REF!="DA",1,0))</f>
        <v>#REF!</v>
      </c>
    </row>
    <row r="69" spans="1:3" x14ac:dyDescent="0.25">
      <c r="A69" s="17" t="s">
        <v>1965</v>
      </c>
      <c r="B69" s="18" t="e">
        <f>IF(#REF!="","",#REF!)</f>
        <v>#REF!</v>
      </c>
    </row>
    <row r="70" spans="1:3" x14ac:dyDescent="0.25">
      <c r="A70" s="30" t="e">
        <f>#REF!</f>
        <v>#REF!</v>
      </c>
      <c r="B70" s="31" t="e">
        <f>IF(#REF!="","",#REF!)</f>
        <v>#REF!</v>
      </c>
      <c r="C70" s="32"/>
    </row>
    <row r="71" spans="1:3" x14ac:dyDescent="0.25">
      <c r="A71" s="30" t="e">
        <f>#REF!</f>
        <v>#REF!</v>
      </c>
      <c r="B71" s="31" t="e">
        <f>IF(#REF!="","",#REF!)</f>
        <v>#REF!</v>
      </c>
      <c r="C71" s="32"/>
    </row>
    <row r="72" spans="1:3" x14ac:dyDescent="0.25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 x14ac:dyDescent="0.25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 x14ac:dyDescent="0.25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 x14ac:dyDescent="0.25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 x14ac:dyDescent="0.25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 x14ac:dyDescent="0.25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 x14ac:dyDescent="0.25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 x14ac:dyDescent="0.25">
      <c r="A79" s="17" t="s">
        <v>1966</v>
      </c>
      <c r="B79" s="245">
        <v>1</v>
      </c>
    </row>
    <row r="80" spans="1:3" x14ac:dyDescent="0.25">
      <c r="A80" s="17" t="s">
        <v>1967</v>
      </c>
      <c r="B80" s="18" t="s">
        <v>1968</v>
      </c>
    </row>
    <row r="81" spans="1:3" x14ac:dyDescent="0.25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F0F15-E090-41AC-9657-C572D3B2889D}">
  <sheetPr codeName="Sheet14">
    <tabColor rgb="FF0F932E"/>
  </sheetPr>
  <dimension ref="A1:AIJ53"/>
  <sheetViews>
    <sheetView showGridLines="0" tabSelected="1" view="pageLayout" topLeftCell="B1" zoomScale="80" zoomScaleNormal="100" zoomScalePageLayoutView="80" workbookViewId="0">
      <selection activeCell="AY20" sqref="AY20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281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  <c r="V1" s="282"/>
      <c r="W1" s="282"/>
      <c r="AA1" s="82"/>
      <c r="AF1" s="80"/>
      <c r="AG1" s="80"/>
      <c r="AH1" s="261"/>
      <c r="AI1" s="80"/>
      <c r="AJ1" s="253"/>
      <c r="AK1" s="305" t="s">
        <v>2541</v>
      </c>
      <c r="AL1" s="306"/>
      <c r="AM1" s="306"/>
      <c r="AN1" s="306"/>
      <c r="AO1" s="306"/>
      <c r="AP1" s="306"/>
      <c r="AQ1" s="306"/>
    </row>
    <row r="2" spans="1:920" s="80" customFormat="1" ht="18" customHeight="1" x14ac:dyDescent="0.25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90"/>
      <c r="AD2" s="290"/>
      <c r="AE2" s="290"/>
      <c r="AF2" s="290"/>
      <c r="AG2" s="290"/>
      <c r="AH2" s="290"/>
      <c r="AI2" s="81"/>
      <c r="AJ2" s="253"/>
      <c r="AK2" s="290" t="s">
        <v>2551</v>
      </c>
      <c r="AL2" s="290"/>
      <c r="AM2" s="290"/>
      <c r="AN2" s="290"/>
      <c r="AO2" s="290"/>
      <c r="AP2" s="290"/>
      <c r="AQ2" s="290"/>
    </row>
    <row r="3" spans="1:920" ht="21" customHeight="1" x14ac:dyDescent="0.25">
      <c r="D3" s="253"/>
    </row>
    <row r="4" spans="1:920" s="46" customFormat="1" ht="21" customHeight="1" x14ac:dyDescent="0.3">
      <c r="A4" s="45"/>
      <c r="B4" s="45"/>
      <c r="C4" s="308" t="s">
        <v>2550</v>
      </c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  <c r="AH4" s="308"/>
      <c r="AI4" s="308"/>
      <c r="AJ4" s="308"/>
      <c r="AK4" s="308"/>
      <c r="AL4" s="308"/>
      <c r="AM4" s="308"/>
      <c r="AN4" s="308"/>
      <c r="AO4" s="308"/>
      <c r="AP4" s="308"/>
      <c r="AQ4" s="308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 x14ac:dyDescent="0.25">
      <c r="A5" s="45"/>
      <c r="B5" s="45"/>
      <c r="C5" s="307" t="s">
        <v>2594</v>
      </c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 x14ac:dyDescent="0.25">
      <c r="C6" s="87"/>
      <c r="AJ6" s="253"/>
    </row>
    <row r="7" spans="1:920" ht="15.75" customHeight="1" x14ac:dyDescent="0.25">
      <c r="C7" s="284" t="s">
        <v>2538</v>
      </c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6"/>
      <c r="S7" s="284" t="s">
        <v>2552</v>
      </c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6"/>
    </row>
    <row r="8" spans="1:920" x14ac:dyDescent="0.25">
      <c r="C8" s="287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9"/>
      <c r="S8" s="287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9"/>
    </row>
    <row r="9" spans="1:920" s="88" customFormat="1" x14ac:dyDescent="0.2">
      <c r="A9" s="77">
        <v>0.01</v>
      </c>
      <c r="B9" s="77" t="str">
        <f>IF(LEN(Y9)=0,"",1+ABS((Y9*A9)/LEN(Y9))+A9)</f>
        <v/>
      </c>
      <c r="C9" s="283" t="s">
        <v>2553</v>
      </c>
      <c r="D9" s="283"/>
      <c r="E9" s="283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79" t="s">
        <v>2595</v>
      </c>
      <c r="T9" s="279"/>
      <c r="U9" s="279"/>
      <c r="V9" s="279"/>
      <c r="W9" s="279"/>
      <c r="X9" s="279"/>
      <c r="Y9" s="279"/>
      <c r="Z9" s="279"/>
      <c r="AA9" s="279"/>
      <c r="AB9" s="279"/>
      <c r="AC9" s="279"/>
      <c r="AD9" s="279"/>
      <c r="AE9" s="279"/>
      <c r="AF9" s="279"/>
      <c r="AG9" s="279"/>
      <c r="AH9" s="279"/>
      <c r="AI9" s="279"/>
      <c r="AJ9" s="279"/>
      <c r="AK9" s="279"/>
      <c r="AL9" s="279"/>
      <c r="AM9" s="279"/>
      <c r="AN9" s="279"/>
      <c r="AO9" s="279"/>
      <c r="AP9" s="279"/>
      <c r="AQ9" s="279"/>
    </row>
    <row r="10" spans="1:920" s="88" customFormat="1" x14ac:dyDescent="0.2">
      <c r="A10" s="77"/>
      <c r="B10" s="77"/>
      <c r="C10" s="291" t="s">
        <v>2554</v>
      </c>
      <c r="D10" s="291"/>
      <c r="E10" s="291"/>
      <c r="F10" s="291"/>
      <c r="G10" s="291"/>
      <c r="H10" s="291"/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79"/>
      <c r="T10" s="279"/>
      <c r="U10" s="279"/>
      <c r="V10" s="279"/>
      <c r="W10" s="279"/>
      <c r="X10" s="279"/>
      <c r="Y10" s="279"/>
      <c r="Z10" s="279"/>
      <c r="AA10" s="279"/>
      <c r="AB10" s="279"/>
      <c r="AC10" s="279"/>
      <c r="AD10" s="279"/>
      <c r="AE10" s="279"/>
      <c r="AF10" s="279"/>
      <c r="AG10" s="279"/>
      <c r="AH10" s="279"/>
      <c r="AI10" s="279"/>
      <c r="AJ10" s="279"/>
      <c r="AK10" s="279"/>
      <c r="AL10" s="279"/>
      <c r="AM10" s="279"/>
      <c r="AN10" s="279"/>
      <c r="AO10" s="279"/>
      <c r="AP10" s="279"/>
      <c r="AQ10" s="279"/>
    </row>
    <row r="11" spans="1:920" s="88" customFormat="1" x14ac:dyDescent="0.2">
      <c r="A11" s="77"/>
      <c r="B11" s="77"/>
      <c r="C11" s="280" t="s">
        <v>2555</v>
      </c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 t="s">
        <v>2596</v>
      </c>
      <c r="T11" s="280"/>
      <c r="U11" s="280"/>
      <c r="V11" s="280"/>
      <c r="W11" s="280"/>
      <c r="X11" s="280"/>
      <c r="Y11" s="280"/>
      <c r="Z11" s="280"/>
      <c r="AA11" s="280"/>
      <c r="AB11" s="280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0"/>
      <c r="AP11" s="280"/>
      <c r="AQ11" s="280"/>
    </row>
    <row r="12" spans="1:920" s="88" customFormat="1" x14ac:dyDescent="0.2">
      <c r="A12" s="77"/>
      <c r="B12" s="77"/>
      <c r="C12" s="280" t="s">
        <v>2556</v>
      </c>
      <c r="D12" s="280"/>
      <c r="E12" s="280"/>
      <c r="F12" s="280"/>
      <c r="G12" s="280"/>
      <c r="H12" s="280"/>
      <c r="I12" s="280"/>
      <c r="J12" s="280"/>
      <c r="K12" s="280"/>
      <c r="L12" s="280"/>
      <c r="M12" s="280"/>
      <c r="N12" s="280"/>
      <c r="O12" s="280"/>
      <c r="P12" s="280"/>
      <c r="Q12" s="280"/>
      <c r="R12" s="280"/>
      <c r="S12" s="279" t="s">
        <v>2597</v>
      </c>
      <c r="T12" s="279"/>
      <c r="U12" s="279"/>
      <c r="V12" s="279"/>
      <c r="W12" s="279"/>
      <c r="X12" s="279"/>
      <c r="Y12" s="279"/>
      <c r="Z12" s="279"/>
      <c r="AA12" s="279"/>
      <c r="AB12" s="279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279"/>
      <c r="AP12" s="279"/>
      <c r="AQ12" s="279"/>
    </row>
    <row r="13" spans="1:920" s="88" customFormat="1" x14ac:dyDescent="0.2">
      <c r="A13" s="77"/>
      <c r="B13" s="77"/>
      <c r="C13" s="280" t="s">
        <v>2557</v>
      </c>
      <c r="D13" s="280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280"/>
      <c r="P13" s="280"/>
      <c r="Q13" s="280"/>
      <c r="R13" s="280"/>
      <c r="S13" s="279" t="s">
        <v>2598</v>
      </c>
      <c r="T13" s="279"/>
      <c r="U13" s="279"/>
      <c r="V13" s="279"/>
      <c r="W13" s="279"/>
      <c r="X13" s="279"/>
      <c r="Y13" s="279"/>
      <c r="Z13" s="279"/>
      <c r="AA13" s="279"/>
      <c r="AB13" s="279"/>
      <c r="AC13" s="279"/>
      <c r="AD13" s="279"/>
      <c r="AE13" s="279"/>
      <c r="AF13" s="279"/>
      <c r="AG13" s="279"/>
      <c r="AH13" s="279"/>
      <c r="AI13" s="279"/>
      <c r="AJ13" s="279"/>
      <c r="AK13" s="279"/>
      <c r="AL13" s="279"/>
      <c r="AM13" s="279"/>
      <c r="AN13" s="279"/>
      <c r="AO13" s="279"/>
      <c r="AP13" s="279"/>
      <c r="AQ13" s="279"/>
    </row>
    <row r="14" spans="1:920" s="88" customFormat="1" x14ac:dyDescent="0.2">
      <c r="A14" s="77"/>
      <c r="B14" s="77"/>
      <c r="C14" s="280" t="s">
        <v>2558</v>
      </c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92" t="s">
        <v>2599</v>
      </c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79"/>
    </row>
    <row r="15" spans="1:920" s="88" customFormat="1" x14ac:dyDescent="0.2">
      <c r="A15" s="77"/>
      <c r="B15" s="77"/>
      <c r="C15" s="280" t="s">
        <v>2559</v>
      </c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92" t="s">
        <v>2600</v>
      </c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279"/>
      <c r="AL15" s="279"/>
      <c r="AM15" s="279"/>
      <c r="AN15" s="279"/>
      <c r="AO15" s="279"/>
      <c r="AP15" s="279"/>
      <c r="AQ15" s="279"/>
    </row>
    <row r="16" spans="1:920" s="88" customFormat="1" x14ac:dyDescent="0.2">
      <c r="A16" s="77"/>
      <c r="B16" s="77"/>
      <c r="C16" s="280" t="s">
        <v>2560</v>
      </c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79" t="s">
        <v>2601</v>
      </c>
      <c r="T16" s="279"/>
      <c r="U16" s="279"/>
      <c r="V16" s="279"/>
      <c r="W16" s="279"/>
      <c r="X16" s="279"/>
      <c r="Y16" s="279"/>
      <c r="Z16" s="279"/>
      <c r="AA16" s="279"/>
      <c r="AB16" s="279"/>
      <c r="AC16" s="279"/>
      <c r="AD16" s="279"/>
      <c r="AE16" s="279"/>
      <c r="AF16" s="279"/>
      <c r="AG16" s="279"/>
      <c r="AH16" s="279"/>
      <c r="AI16" s="279"/>
      <c r="AJ16" s="279"/>
      <c r="AK16" s="279"/>
      <c r="AL16" s="279"/>
      <c r="AM16" s="279"/>
      <c r="AN16" s="279"/>
      <c r="AO16" s="279"/>
      <c r="AP16" s="279"/>
      <c r="AQ16" s="279"/>
    </row>
    <row r="17" spans="1:43" s="88" customFormat="1" x14ac:dyDescent="0.2">
      <c r="A17" s="77"/>
      <c r="B17" s="77"/>
      <c r="C17" s="280" t="s">
        <v>2561</v>
      </c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79">
        <v>32</v>
      </c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</row>
    <row r="18" spans="1:43" s="88" customFormat="1" x14ac:dyDescent="0.2">
      <c r="A18" s="77"/>
      <c r="B18" s="77"/>
      <c r="C18" s="280" t="s">
        <v>2562</v>
      </c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79"/>
      <c r="T18" s="279"/>
      <c r="U18" s="279"/>
      <c r="V18" s="279"/>
      <c r="W18" s="279"/>
      <c r="X18" s="279"/>
      <c r="Y18" s="279"/>
      <c r="Z18" s="279"/>
      <c r="AA18" s="279"/>
      <c r="AB18" s="279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279"/>
      <c r="AP18" s="279"/>
      <c r="AQ18" s="279"/>
    </row>
    <row r="19" spans="1:43" s="88" customFormat="1" x14ac:dyDescent="0.2">
      <c r="A19" s="77"/>
      <c r="B19" s="77"/>
      <c r="C19" s="280" t="s">
        <v>2563</v>
      </c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279" t="s">
        <v>2602</v>
      </c>
      <c r="T19" s="279"/>
      <c r="U19" s="279"/>
      <c r="V19" s="279"/>
      <c r="W19" s="279"/>
      <c r="X19" s="279"/>
      <c r="Y19" s="279"/>
      <c r="Z19" s="279"/>
      <c r="AA19" s="279"/>
      <c r="AB19" s="279"/>
      <c r="AC19" s="279"/>
      <c r="AD19" s="279"/>
      <c r="AE19" s="279"/>
      <c r="AF19" s="279"/>
      <c r="AG19" s="279"/>
      <c r="AH19" s="279"/>
      <c r="AI19" s="279"/>
      <c r="AJ19" s="279"/>
      <c r="AK19" s="279"/>
      <c r="AL19" s="279"/>
      <c r="AM19" s="279"/>
      <c r="AN19" s="279"/>
      <c r="AO19" s="279"/>
      <c r="AP19" s="279"/>
      <c r="AQ19" s="279"/>
    </row>
    <row r="20" spans="1:43" s="88" customFormat="1" ht="35.25" customHeight="1" x14ac:dyDescent="0.2">
      <c r="A20" s="77"/>
      <c r="B20" s="77"/>
      <c r="C20" s="280" t="s">
        <v>2564</v>
      </c>
      <c r="D20" s="280"/>
      <c r="E20" s="280"/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79" t="s">
        <v>2604</v>
      </c>
      <c r="T20" s="279"/>
      <c r="U20" s="279"/>
      <c r="V20" s="279"/>
      <c r="W20" s="279"/>
      <c r="X20" s="279"/>
      <c r="Y20" s="279"/>
      <c r="Z20" s="279"/>
      <c r="AA20" s="279"/>
      <c r="AB20" s="279"/>
      <c r="AC20" s="279"/>
      <c r="AD20" s="279"/>
      <c r="AE20" s="279"/>
      <c r="AF20" s="279"/>
      <c r="AG20" s="279"/>
      <c r="AH20" s="279"/>
      <c r="AI20" s="279"/>
      <c r="AJ20" s="279"/>
      <c r="AK20" s="279"/>
      <c r="AL20" s="279"/>
      <c r="AM20" s="279"/>
      <c r="AN20" s="279"/>
      <c r="AO20" s="279"/>
      <c r="AP20" s="279"/>
      <c r="AQ20" s="279"/>
    </row>
    <row r="21" spans="1:43" s="88" customFormat="1" x14ac:dyDescent="0.2">
      <c r="A21" s="77"/>
      <c r="B21" s="77"/>
      <c r="C21" s="280" t="s">
        <v>2565</v>
      </c>
      <c r="D21" s="280"/>
      <c r="E21" s="280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P21" s="280"/>
      <c r="Q21" s="280"/>
      <c r="R21" s="280"/>
      <c r="S21" s="279" t="s">
        <v>2603</v>
      </c>
      <c r="T21" s="279"/>
      <c r="U21" s="279"/>
      <c r="V21" s="279"/>
      <c r="W21" s="279"/>
      <c r="X21" s="279"/>
      <c r="Y21" s="279"/>
      <c r="Z21" s="279"/>
      <c r="AA21" s="279"/>
      <c r="AB21" s="279"/>
      <c r="AC21" s="279"/>
      <c r="AD21" s="279"/>
      <c r="AE21" s="279"/>
      <c r="AF21" s="279"/>
      <c r="AG21" s="279"/>
      <c r="AH21" s="279"/>
      <c r="AI21" s="279"/>
      <c r="AJ21" s="279"/>
      <c r="AK21" s="279"/>
      <c r="AL21" s="279"/>
      <c r="AM21" s="279"/>
      <c r="AN21" s="279"/>
      <c r="AO21" s="279"/>
      <c r="AP21" s="279"/>
      <c r="AQ21" s="279"/>
    </row>
    <row r="22" spans="1:43" s="88" customFormat="1" x14ac:dyDescent="0.2">
      <c r="A22" s="77"/>
      <c r="B22" s="77"/>
      <c r="C22" s="296" t="s">
        <v>2566</v>
      </c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79"/>
      <c r="T22" s="279"/>
      <c r="U22" s="279"/>
      <c r="V22" s="279"/>
      <c r="W22" s="279"/>
      <c r="X22" s="279"/>
      <c r="Y22" s="279"/>
      <c r="Z22" s="279"/>
      <c r="AA22" s="279"/>
      <c r="AB22" s="279"/>
      <c r="AC22" s="279"/>
      <c r="AD22" s="279"/>
      <c r="AE22" s="279"/>
      <c r="AF22" s="279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</row>
    <row r="23" spans="1:43" s="88" customFormat="1" x14ac:dyDescent="0.2">
      <c r="A23" s="77"/>
      <c r="B23" s="77"/>
      <c r="C23" s="280" t="s">
        <v>2567</v>
      </c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79" t="s">
        <v>2605</v>
      </c>
      <c r="T23" s="279"/>
      <c r="U23" s="279"/>
      <c r="V23" s="279"/>
      <c r="W23" s="279"/>
      <c r="X23" s="279"/>
      <c r="Y23" s="279"/>
      <c r="Z23" s="279"/>
      <c r="AA23" s="279"/>
      <c r="AB23" s="279"/>
      <c r="AC23" s="279"/>
      <c r="AD23" s="279"/>
      <c r="AE23" s="279"/>
      <c r="AF23" s="279"/>
      <c r="AG23" s="279"/>
      <c r="AH23" s="279"/>
      <c r="AI23" s="279"/>
      <c r="AJ23" s="279"/>
      <c r="AK23" s="279"/>
      <c r="AL23" s="279"/>
      <c r="AM23" s="279"/>
      <c r="AN23" s="279"/>
      <c r="AO23" s="279"/>
      <c r="AP23" s="279"/>
      <c r="AQ23" s="279"/>
    </row>
    <row r="24" spans="1:43" s="88" customFormat="1" x14ac:dyDescent="0.2">
      <c r="A24" s="77"/>
      <c r="B24" s="77"/>
      <c r="C24" s="280" t="s">
        <v>2568</v>
      </c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79" t="s">
        <v>2606</v>
      </c>
      <c r="T24" s="279"/>
      <c r="U24" s="279"/>
      <c r="V24" s="279"/>
      <c r="W24" s="279"/>
      <c r="X24" s="279"/>
      <c r="Y24" s="279"/>
      <c r="Z24" s="279"/>
      <c r="AA24" s="279"/>
      <c r="AB24" s="279"/>
      <c r="AC24" s="279"/>
      <c r="AD24" s="279"/>
      <c r="AE24" s="279"/>
      <c r="AF24" s="279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</row>
    <row r="25" spans="1:43" s="88" customFormat="1" ht="42.75" customHeight="1" x14ac:dyDescent="0.2">
      <c r="A25" s="77"/>
      <c r="B25" s="77"/>
      <c r="C25" s="280" t="s">
        <v>2569</v>
      </c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79" t="s">
        <v>2629</v>
      </c>
      <c r="T25" s="279"/>
      <c r="U25" s="279"/>
      <c r="V25" s="279"/>
      <c r="W25" s="279"/>
      <c r="X25" s="279"/>
      <c r="Y25" s="279"/>
      <c r="Z25" s="279"/>
      <c r="AA25" s="279"/>
      <c r="AB25" s="279"/>
      <c r="AC25" s="279"/>
      <c r="AD25" s="279"/>
      <c r="AE25" s="279"/>
      <c r="AF25" s="279"/>
      <c r="AG25" s="279"/>
      <c r="AH25" s="279"/>
      <c r="AI25" s="279"/>
      <c r="AJ25" s="279"/>
      <c r="AK25" s="279"/>
      <c r="AL25" s="279"/>
      <c r="AM25" s="279"/>
      <c r="AN25" s="279"/>
      <c r="AO25" s="279"/>
      <c r="AP25" s="279"/>
      <c r="AQ25" s="279"/>
    </row>
    <row r="26" spans="1:43" s="88" customFormat="1" x14ac:dyDescent="0.2">
      <c r="A26" s="77"/>
      <c r="B26" s="77"/>
      <c r="C26" s="296" t="s">
        <v>2570</v>
      </c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79"/>
      <c r="T26" s="279"/>
      <c r="U26" s="279"/>
      <c r="V26" s="279"/>
      <c r="W26" s="279"/>
      <c r="X26" s="279"/>
      <c r="Y26" s="279"/>
      <c r="Z26" s="279"/>
      <c r="AA26" s="279"/>
      <c r="AB26" s="279"/>
      <c r="AC26" s="279"/>
      <c r="AD26" s="279"/>
      <c r="AE26" s="279"/>
      <c r="AF26" s="279"/>
      <c r="AG26" s="279"/>
      <c r="AH26" s="279"/>
      <c r="AI26" s="279"/>
      <c r="AJ26" s="279"/>
      <c r="AK26" s="279"/>
      <c r="AL26" s="279"/>
      <c r="AM26" s="279"/>
      <c r="AN26" s="279"/>
      <c r="AO26" s="279"/>
      <c r="AP26" s="279"/>
      <c r="AQ26" s="279"/>
    </row>
    <row r="27" spans="1:43" s="88" customFormat="1" x14ac:dyDescent="0.2">
      <c r="A27" s="77"/>
      <c r="B27" s="77"/>
      <c r="C27" s="280" t="s">
        <v>2571</v>
      </c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79">
        <v>201</v>
      </c>
      <c r="T27" s="279"/>
      <c r="U27" s="279"/>
      <c r="V27" s="279"/>
      <c r="W27" s="279"/>
      <c r="X27" s="279"/>
      <c r="Y27" s="279"/>
      <c r="Z27" s="279"/>
      <c r="AA27" s="279"/>
      <c r="AB27" s="279"/>
      <c r="AC27" s="279"/>
      <c r="AD27" s="279"/>
      <c r="AE27" s="279"/>
      <c r="AF27" s="279"/>
      <c r="AG27" s="279"/>
      <c r="AH27" s="279"/>
      <c r="AI27" s="279"/>
      <c r="AJ27" s="279"/>
      <c r="AK27" s="279"/>
      <c r="AL27" s="279"/>
      <c r="AM27" s="279"/>
      <c r="AN27" s="279"/>
      <c r="AO27" s="279"/>
      <c r="AP27" s="279"/>
      <c r="AQ27" s="279"/>
    </row>
    <row r="28" spans="1:43" s="88" customFormat="1" ht="35.25" customHeight="1" x14ac:dyDescent="0.2">
      <c r="A28" s="77"/>
      <c r="B28" s="77"/>
      <c r="C28" s="280" t="s">
        <v>2572</v>
      </c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S28" s="297">
        <v>344775</v>
      </c>
      <c r="T28" s="279"/>
      <c r="U28" s="279"/>
      <c r="V28" s="279"/>
      <c r="W28" s="279"/>
      <c r="X28" s="279"/>
      <c r="Y28" s="279"/>
      <c r="Z28" s="279"/>
      <c r="AA28" s="279"/>
      <c r="AB28" s="279"/>
      <c r="AC28" s="279"/>
      <c r="AD28" s="279"/>
      <c r="AE28" s="279"/>
      <c r="AF28" s="279"/>
      <c r="AG28" s="279"/>
      <c r="AH28" s="279"/>
      <c r="AI28" s="279"/>
      <c r="AJ28" s="279"/>
      <c r="AK28" s="279"/>
      <c r="AL28" s="279"/>
      <c r="AM28" s="279"/>
      <c r="AN28" s="279"/>
      <c r="AO28" s="279"/>
      <c r="AP28" s="279"/>
      <c r="AQ28" s="279"/>
    </row>
    <row r="29" spans="1:43" s="88" customFormat="1" ht="31.5" customHeight="1" x14ac:dyDescent="0.2">
      <c r="A29" s="77"/>
      <c r="B29" s="77"/>
      <c r="C29" s="280" t="s">
        <v>2573</v>
      </c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79" t="s">
        <v>2607</v>
      </c>
      <c r="T29" s="279"/>
      <c r="U29" s="279"/>
      <c r="V29" s="279"/>
      <c r="W29" s="279"/>
      <c r="X29" s="279"/>
      <c r="Y29" s="279"/>
      <c r="Z29" s="279"/>
      <c r="AA29" s="279"/>
      <c r="AB29" s="279"/>
      <c r="AC29" s="279"/>
      <c r="AD29" s="279"/>
      <c r="AE29" s="279"/>
      <c r="AF29" s="279"/>
      <c r="AG29" s="279"/>
      <c r="AH29" s="279"/>
      <c r="AI29" s="279"/>
      <c r="AJ29" s="279"/>
      <c r="AK29" s="279"/>
      <c r="AL29" s="279"/>
      <c r="AM29" s="279"/>
      <c r="AN29" s="279"/>
      <c r="AO29" s="279"/>
      <c r="AP29" s="279"/>
      <c r="AQ29" s="279"/>
    </row>
    <row r="30" spans="1:43" s="88" customFormat="1" x14ac:dyDescent="0.2">
      <c r="A30" s="77"/>
      <c r="B30" s="77"/>
      <c r="C30" s="296" t="s">
        <v>2574</v>
      </c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79"/>
      <c r="T30" s="279"/>
      <c r="U30" s="279"/>
      <c r="V30" s="279"/>
      <c r="W30" s="279"/>
      <c r="X30" s="279"/>
      <c r="Y30" s="279"/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</row>
    <row r="31" spans="1:43" s="88" customFormat="1" ht="42" customHeight="1" x14ac:dyDescent="0.2">
      <c r="A31" s="77"/>
      <c r="B31" s="77"/>
      <c r="C31" s="280" t="s">
        <v>2575</v>
      </c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79"/>
      <c r="T31" s="279"/>
      <c r="U31" s="279"/>
      <c r="V31" s="279"/>
      <c r="W31" s="279"/>
      <c r="X31" s="279"/>
      <c r="Y31" s="279"/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</row>
    <row r="32" spans="1:43" s="88" customFormat="1" ht="33.75" customHeight="1" x14ac:dyDescent="0.2">
      <c r="A32" s="77"/>
      <c r="B32" s="77"/>
      <c r="C32" s="296" t="s">
        <v>2584</v>
      </c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79"/>
      <c r="T32" s="279"/>
      <c r="U32" s="279"/>
      <c r="V32" s="279"/>
      <c r="W32" s="279"/>
      <c r="X32" s="279"/>
      <c r="Y32" s="279"/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</row>
    <row r="33" spans="1:43" s="88" customFormat="1" x14ac:dyDescent="0.2">
      <c r="A33" s="77"/>
      <c r="B33" s="77"/>
      <c r="C33" s="280" t="s">
        <v>2576</v>
      </c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79" t="s">
        <v>2608</v>
      </c>
      <c r="T33" s="279"/>
      <c r="U33" s="279"/>
      <c r="V33" s="279"/>
      <c r="W33" s="279"/>
      <c r="X33" s="279"/>
      <c r="Y33" s="279"/>
      <c r="Z33" s="279"/>
      <c r="AA33" s="279"/>
      <c r="AB33" s="279"/>
      <c r="AC33" s="279"/>
      <c r="AD33" s="279"/>
      <c r="AE33" s="279"/>
      <c r="AF33" s="279"/>
      <c r="AG33" s="279"/>
      <c r="AH33" s="279"/>
      <c r="AI33" s="279"/>
      <c r="AJ33" s="279"/>
      <c r="AK33" s="279"/>
      <c r="AL33" s="279"/>
      <c r="AM33" s="279"/>
      <c r="AN33" s="279"/>
      <c r="AO33" s="279"/>
      <c r="AP33" s="279"/>
      <c r="AQ33" s="279"/>
    </row>
    <row r="34" spans="1:43" s="277" customFormat="1" ht="242.25" customHeight="1" x14ac:dyDescent="0.2">
      <c r="A34" s="276"/>
      <c r="B34" s="276"/>
      <c r="C34" s="280" t="s">
        <v>2585</v>
      </c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301" t="s">
        <v>2628</v>
      </c>
      <c r="T34" s="302"/>
      <c r="U34" s="302"/>
      <c r="V34" s="302"/>
      <c r="W34" s="302"/>
      <c r="X34" s="302"/>
      <c r="Y34" s="302"/>
      <c r="Z34" s="302"/>
      <c r="AA34" s="302"/>
      <c r="AB34" s="302"/>
      <c r="AC34" s="302"/>
      <c r="AD34" s="302"/>
      <c r="AE34" s="302"/>
      <c r="AF34" s="302"/>
      <c r="AG34" s="302"/>
      <c r="AH34" s="302"/>
      <c r="AI34" s="302"/>
      <c r="AJ34" s="302"/>
      <c r="AK34" s="302"/>
      <c r="AL34" s="302"/>
      <c r="AM34" s="302"/>
      <c r="AN34" s="302"/>
      <c r="AO34" s="302"/>
      <c r="AP34" s="302"/>
      <c r="AQ34" s="303"/>
    </row>
    <row r="35" spans="1:43" s="277" customFormat="1" ht="233.25" customHeight="1" x14ac:dyDescent="0.2">
      <c r="A35" s="276"/>
      <c r="B35" s="276"/>
      <c r="C35" s="280" t="s">
        <v>2577</v>
      </c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301" t="s">
        <v>2625</v>
      </c>
      <c r="T35" s="302"/>
      <c r="U35" s="302"/>
      <c r="V35" s="302"/>
      <c r="W35" s="302"/>
      <c r="X35" s="302"/>
      <c r="Y35" s="302"/>
      <c r="Z35" s="302"/>
      <c r="AA35" s="302"/>
      <c r="AB35" s="302"/>
      <c r="AC35" s="302"/>
      <c r="AD35" s="302"/>
      <c r="AE35" s="302"/>
      <c r="AF35" s="302"/>
      <c r="AG35" s="302"/>
      <c r="AH35" s="302"/>
      <c r="AI35" s="302"/>
      <c r="AJ35" s="302"/>
      <c r="AK35" s="302"/>
      <c r="AL35" s="302"/>
      <c r="AM35" s="302"/>
      <c r="AN35" s="302"/>
      <c r="AO35" s="302"/>
      <c r="AP35" s="302"/>
      <c r="AQ35" s="303"/>
    </row>
    <row r="36" spans="1:43" s="88" customFormat="1" x14ac:dyDescent="0.2">
      <c r="A36" s="77"/>
      <c r="B36" s="77"/>
      <c r="C36" s="296" t="s">
        <v>2578</v>
      </c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8"/>
      <c r="T36" s="299"/>
      <c r="U36" s="299"/>
      <c r="V36" s="299"/>
      <c r="W36" s="299"/>
      <c r="X36" s="299"/>
      <c r="Y36" s="299"/>
      <c r="Z36" s="299"/>
      <c r="AA36" s="299"/>
      <c r="AB36" s="299"/>
      <c r="AC36" s="299"/>
      <c r="AD36" s="299"/>
      <c r="AE36" s="299"/>
      <c r="AF36" s="299"/>
      <c r="AG36" s="299"/>
      <c r="AH36" s="299"/>
      <c r="AI36" s="299"/>
      <c r="AJ36" s="299"/>
      <c r="AK36" s="299"/>
      <c r="AL36" s="299"/>
      <c r="AM36" s="299"/>
      <c r="AN36" s="299"/>
      <c r="AO36" s="299"/>
      <c r="AP36" s="299"/>
      <c r="AQ36" s="300"/>
    </row>
    <row r="37" spans="1:43" s="88" customFormat="1" x14ac:dyDescent="0.2">
      <c r="A37" s="77"/>
      <c r="B37" s="77"/>
      <c r="C37" s="280" t="s">
        <v>2579</v>
      </c>
      <c r="D37" s="280"/>
      <c r="E37" s="280"/>
      <c r="F37" s="280"/>
      <c r="G37" s="280"/>
      <c r="H37" s="280"/>
      <c r="I37" s="280"/>
      <c r="J37" s="280"/>
      <c r="K37" s="280"/>
      <c r="L37" s="280"/>
      <c r="M37" s="280"/>
      <c r="N37" s="280"/>
      <c r="O37" s="280"/>
      <c r="P37" s="280"/>
      <c r="Q37" s="280"/>
      <c r="R37" s="280"/>
      <c r="S37" s="298"/>
      <c r="T37" s="299"/>
      <c r="U37" s="299"/>
      <c r="V37" s="299"/>
      <c r="W37" s="299"/>
      <c r="X37" s="299"/>
      <c r="Y37" s="299"/>
      <c r="Z37" s="299"/>
      <c r="AA37" s="299"/>
      <c r="AB37" s="299"/>
      <c r="AC37" s="299"/>
      <c r="AD37" s="299"/>
      <c r="AE37" s="299"/>
      <c r="AF37" s="299"/>
      <c r="AG37" s="299"/>
      <c r="AH37" s="299"/>
      <c r="AI37" s="299"/>
      <c r="AJ37" s="299"/>
      <c r="AK37" s="299"/>
      <c r="AL37" s="299"/>
      <c r="AM37" s="299"/>
      <c r="AN37" s="299"/>
      <c r="AO37" s="299"/>
      <c r="AP37" s="299"/>
      <c r="AQ37" s="300"/>
    </row>
    <row r="38" spans="1:43" s="88" customFormat="1" ht="31.5" customHeight="1" x14ac:dyDescent="0.2">
      <c r="A38" s="77"/>
      <c r="B38" s="77"/>
      <c r="C38" s="280" t="s">
        <v>2580</v>
      </c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0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  <c r="AD38" s="279"/>
      <c r="AE38" s="279"/>
      <c r="AF38" s="279"/>
      <c r="AG38" s="279"/>
      <c r="AH38" s="279"/>
      <c r="AI38" s="279"/>
      <c r="AJ38" s="279"/>
      <c r="AK38" s="279"/>
      <c r="AL38" s="279"/>
      <c r="AM38" s="279"/>
      <c r="AN38" s="279"/>
      <c r="AO38" s="279"/>
      <c r="AP38" s="279"/>
      <c r="AQ38" s="279"/>
    </row>
    <row r="39" spans="1:43" s="88" customFormat="1" ht="33" customHeight="1" x14ac:dyDescent="0.2">
      <c r="A39" s="77"/>
      <c r="B39" s="77"/>
      <c r="C39" s="280" t="s">
        <v>2581</v>
      </c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  <c r="AD39" s="279"/>
      <c r="AE39" s="279"/>
      <c r="AF39" s="279"/>
      <c r="AG39" s="279"/>
      <c r="AH39" s="279"/>
      <c r="AI39" s="279"/>
      <c r="AJ39" s="279"/>
      <c r="AK39" s="279"/>
      <c r="AL39" s="279"/>
      <c r="AM39" s="279"/>
      <c r="AN39" s="279"/>
      <c r="AO39" s="279"/>
      <c r="AP39" s="279"/>
      <c r="AQ39" s="279"/>
    </row>
    <row r="40" spans="1:43" s="277" customFormat="1" ht="70.5" customHeight="1" x14ac:dyDescent="0.2">
      <c r="A40" s="276"/>
      <c r="B40" s="276"/>
      <c r="C40" s="280" t="s">
        <v>2582</v>
      </c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280" t="s">
        <v>2626</v>
      </c>
      <c r="T40" s="280"/>
      <c r="U40" s="280"/>
      <c r="V40" s="280"/>
      <c r="W40" s="280"/>
      <c r="X40" s="280"/>
      <c r="Y40" s="280"/>
      <c r="Z40" s="280"/>
      <c r="AA40" s="280"/>
      <c r="AB40" s="280"/>
      <c r="AC40" s="280"/>
      <c r="AD40" s="280"/>
      <c r="AE40" s="280"/>
      <c r="AF40" s="280"/>
      <c r="AG40" s="280"/>
      <c r="AH40" s="280"/>
      <c r="AI40" s="280"/>
      <c r="AJ40" s="280"/>
      <c r="AK40" s="280"/>
      <c r="AL40" s="280"/>
      <c r="AM40" s="280"/>
      <c r="AN40" s="280"/>
      <c r="AO40" s="280"/>
      <c r="AP40" s="280"/>
      <c r="AQ40" s="280"/>
    </row>
    <row r="41" spans="1:43" s="88" customFormat="1" ht="83.25" customHeight="1" x14ac:dyDescent="0.2">
      <c r="A41" s="77"/>
      <c r="B41" s="77"/>
      <c r="C41" s="280" t="s">
        <v>2583</v>
      </c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280" t="s">
        <v>2627</v>
      </c>
      <c r="T41" s="280"/>
      <c r="U41" s="280"/>
      <c r="V41" s="280"/>
      <c r="W41" s="280"/>
      <c r="X41" s="280"/>
      <c r="Y41" s="280"/>
      <c r="Z41" s="280"/>
      <c r="AA41" s="280"/>
      <c r="AB41" s="280"/>
      <c r="AC41" s="280"/>
      <c r="AD41" s="280"/>
      <c r="AE41" s="280"/>
      <c r="AF41" s="280"/>
      <c r="AG41" s="280"/>
      <c r="AH41" s="280"/>
      <c r="AI41" s="280"/>
      <c r="AJ41" s="280"/>
      <c r="AK41" s="280"/>
      <c r="AL41" s="280"/>
      <c r="AM41" s="280"/>
      <c r="AN41" s="280"/>
      <c r="AO41" s="280"/>
      <c r="AP41" s="280"/>
      <c r="AQ41" s="280"/>
    </row>
    <row r="42" spans="1:43" ht="21" customHeight="1" x14ac:dyDescent="0.25">
      <c r="B42" s="77" t="str">
        <f>IF(ISERROR(ABS(LOG(ABS(SUM(B9:B41)),EXP(3)))),"",ABS(LOG(ABS(SUM(B9:B41)),EXP(3))))</f>
        <v/>
      </c>
    </row>
    <row r="43" spans="1:43" ht="23.25" customHeight="1" x14ac:dyDescent="0.25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278"/>
      <c r="AJ43" s="278"/>
      <c r="AK43" s="278"/>
    </row>
    <row r="44" spans="1:43" s="91" customFormat="1" ht="24" customHeight="1" x14ac:dyDescent="0.25">
      <c r="A44" s="90"/>
      <c r="B44" s="90"/>
      <c r="C44" s="294" t="s">
        <v>2149</v>
      </c>
      <c r="D44" s="294"/>
      <c r="E44" s="294"/>
      <c r="F44" s="294"/>
      <c r="G44" s="294"/>
      <c r="H44" s="294"/>
      <c r="I44" s="294"/>
      <c r="J44" s="294"/>
      <c r="K44" s="294"/>
      <c r="L44" s="294"/>
      <c r="T44" s="100"/>
      <c r="AC44" s="100" t="s">
        <v>2151</v>
      </c>
      <c r="AH44" s="100"/>
      <c r="AI44" s="92"/>
      <c r="AJ44" s="304" t="s">
        <v>2150</v>
      </c>
      <c r="AK44" s="304"/>
      <c r="AL44" s="304"/>
      <c r="AM44" s="304"/>
      <c r="AN44" s="304"/>
      <c r="AO44" s="304"/>
      <c r="AP44" s="304"/>
      <c r="AQ44" s="304"/>
    </row>
    <row r="45" spans="1:43" x14ac:dyDescent="0.25">
      <c r="C45" s="295" t="s">
        <v>2615</v>
      </c>
      <c r="D45" s="295"/>
      <c r="E45" s="295"/>
      <c r="F45" s="295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95" t="s">
        <v>2614</v>
      </c>
      <c r="AK45" s="295"/>
      <c r="AL45" s="295"/>
      <c r="AM45" s="295"/>
      <c r="AN45" s="295"/>
      <c r="AO45" s="295"/>
      <c r="AP45" s="295"/>
      <c r="AQ45" s="295"/>
    </row>
    <row r="46" spans="1:43" ht="24" x14ac:dyDescent="0.35">
      <c r="H46" s="93"/>
      <c r="I46" s="93"/>
      <c r="J46" s="93"/>
      <c r="K46" s="93"/>
      <c r="L46" s="93"/>
      <c r="AJ46" s="304" t="s">
        <v>2590</v>
      </c>
      <c r="AK46" s="304"/>
      <c r="AL46" s="304"/>
      <c r="AM46" s="304"/>
      <c r="AN46" s="304"/>
      <c r="AO46" s="304"/>
      <c r="AP46" s="304"/>
      <c r="AQ46" s="304"/>
    </row>
    <row r="47" spans="1:43" ht="17.25" customHeight="1" x14ac:dyDescent="0.35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95"/>
      <c r="AK47" s="295"/>
      <c r="AL47" s="295"/>
      <c r="AM47" s="295"/>
      <c r="AN47" s="295"/>
      <c r="AO47" s="295"/>
      <c r="AP47" s="295"/>
      <c r="AQ47" s="295"/>
    </row>
    <row r="48" spans="1:43" ht="33.75" customHeight="1" x14ac:dyDescent="0.35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 x14ac:dyDescent="0.35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 x14ac:dyDescent="0.25">
      <c r="C50" s="293"/>
      <c r="D50" s="293"/>
      <c r="E50" s="293"/>
      <c r="F50" s="293"/>
      <c r="G50" s="293"/>
      <c r="H50" s="293"/>
      <c r="I50" s="293"/>
      <c r="J50" s="293"/>
      <c r="K50" s="293"/>
      <c r="L50" s="293"/>
      <c r="AJ50" s="95"/>
      <c r="AK50" s="96"/>
    </row>
    <row r="51" spans="3:37" ht="72.75" customHeight="1" x14ac:dyDescent="0.25">
      <c r="AJ51" s="95"/>
      <c r="AK51" s="96"/>
    </row>
    <row r="52" spans="3:37" ht="20.45" customHeight="1" x14ac:dyDescent="0.25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 x14ac:dyDescent="0.25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  <mergeCell ref="C41:R41"/>
    <mergeCell ref="S41:AQ41"/>
    <mergeCell ref="C38:R38"/>
    <mergeCell ref="C39:R39"/>
    <mergeCell ref="C40:R40"/>
    <mergeCell ref="S38:AQ38"/>
    <mergeCell ref="S39:AQ39"/>
    <mergeCell ref="S40:AQ40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29:R29"/>
    <mergeCell ref="C30:R30"/>
    <mergeCell ref="C31:R31"/>
    <mergeCell ref="S29:AQ29"/>
    <mergeCell ref="S30:AQ30"/>
    <mergeCell ref="S31:AQ31"/>
    <mergeCell ref="C27:R27"/>
    <mergeCell ref="C28:R28"/>
    <mergeCell ref="S26:AQ26"/>
    <mergeCell ref="S27:AQ27"/>
    <mergeCell ref="S28:AQ28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S25:AQ25"/>
    <mergeCell ref="S20:AQ20"/>
    <mergeCell ref="S21:AQ21"/>
    <mergeCell ref="S22:AQ22"/>
    <mergeCell ref="S23:AQ23"/>
    <mergeCell ref="S24:AQ24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r:id="rId1" xr:uid="{B517AA52-1850-4B2D-8B24-11A81EC51848}"/>
    <hyperlink ref="S15" r:id="rId2" xr:uid="{54EF3F29-FBBB-4A44-80BA-C5DF49E27B99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6D02B-4D20-4D5A-972F-1729707AFF39}">
  <sheetPr codeName="Sheet18">
    <tabColor rgb="FF0F932E"/>
  </sheetPr>
  <dimension ref="A1:AII156"/>
  <sheetViews>
    <sheetView showGridLines="0" view="pageLayout" topLeftCell="E122" zoomScaleNormal="100" workbookViewId="0">
      <selection activeCell="J153" sqref="J153"/>
    </sheetView>
  </sheetViews>
  <sheetFormatPr defaultColWidth="7.5703125" defaultRowHeight="14.25" x14ac:dyDescent="0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 x14ac:dyDescent="0.2">
      <c r="A1" s="39"/>
      <c r="B1" s="39"/>
      <c r="C1" s="39"/>
      <c r="D1" s="39"/>
      <c r="E1" s="310" t="s">
        <v>2609</v>
      </c>
      <c r="F1" s="310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 x14ac:dyDescent="0.2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 x14ac:dyDescent="0.2">
      <c r="A3" s="39"/>
      <c r="B3" s="39"/>
      <c r="C3" s="39"/>
      <c r="D3" s="39"/>
      <c r="E3" s="311" t="s">
        <v>2610</v>
      </c>
      <c r="F3" s="311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 x14ac:dyDescent="0.25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 x14ac:dyDescent="0.2">
      <c r="A5" s="39"/>
      <c r="B5" s="39"/>
      <c r="C5" s="39"/>
      <c r="D5" s="39"/>
      <c r="E5" s="311" t="s">
        <v>2601</v>
      </c>
      <c r="F5" s="311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 x14ac:dyDescent="0.25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 x14ac:dyDescent="0.2">
      <c r="A7" s="42"/>
      <c r="B7" s="42"/>
      <c r="C7" s="42"/>
      <c r="D7" s="42"/>
      <c r="E7" s="314" t="s">
        <v>2611</v>
      </c>
      <c r="F7" s="314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 x14ac:dyDescent="0.25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 x14ac:dyDescent="0.2">
      <c r="A9" s="42"/>
      <c r="B9" s="42"/>
      <c r="C9" s="42"/>
      <c r="D9" s="42"/>
      <c r="E9" s="314" t="s">
        <v>2612</v>
      </c>
      <c r="F9" s="314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 x14ac:dyDescent="0.25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 x14ac:dyDescent="0.2">
      <c r="A11" s="42"/>
      <c r="B11" s="42"/>
      <c r="C11" s="42"/>
      <c r="D11" s="42"/>
      <c r="E11" s="311"/>
      <c r="F11" s="311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 x14ac:dyDescent="0.25">
      <c r="E12" s="312" t="s">
        <v>1971</v>
      </c>
      <c r="F12" s="312"/>
      <c r="G12" s="312"/>
      <c r="H12" s="312"/>
      <c r="I12" s="312"/>
      <c r="J12" s="312"/>
    </row>
    <row r="13" spans="1:919" ht="13.5" customHeight="1" x14ac:dyDescent="0.25">
      <c r="E13" s="312" t="s">
        <v>1972</v>
      </c>
      <c r="F13" s="312"/>
      <c r="G13" s="312"/>
      <c r="H13" s="312"/>
      <c r="I13" s="312"/>
      <c r="J13" s="312"/>
    </row>
    <row r="14" spans="1:919" ht="15" customHeight="1" x14ac:dyDescent="0.25">
      <c r="E14" s="313" t="s">
        <v>2613</v>
      </c>
      <c r="F14" s="313"/>
      <c r="G14" s="313"/>
      <c r="H14" s="313"/>
      <c r="I14" s="313"/>
      <c r="J14" s="313"/>
    </row>
    <row r="15" spans="1:919" x14ac:dyDescent="0.25">
      <c r="E15" s="47"/>
      <c r="F15" s="48"/>
      <c r="G15" s="48"/>
      <c r="H15" s="48"/>
      <c r="J15" s="142" t="s">
        <v>1973</v>
      </c>
    </row>
    <row r="16" spans="1:919" ht="27.2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2591</v>
      </c>
      <c r="J16" s="196" t="s">
        <v>2592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 x14ac:dyDescent="0.25">
      <c r="E18" s="183"/>
      <c r="F18" s="184" t="s">
        <v>1977</v>
      </c>
      <c r="G18" s="184"/>
      <c r="H18" s="185"/>
      <c r="I18" s="111"/>
      <c r="J18" s="111"/>
    </row>
    <row r="19" spans="1:919" ht="12.75" customHeight="1" x14ac:dyDescent="0.25">
      <c r="A19" s="45">
        <v>0.02</v>
      </c>
      <c r="B19" s="45">
        <v>1.26</v>
      </c>
      <c r="C19" s="45">
        <f>IF(LEN(I19)=0,"",1+ABS((I19*A19)/LEN(I19))+A19)</f>
        <v>4721.902857142858</v>
      </c>
      <c r="D19" s="45">
        <f>IF(LEN(J19)=0,"",1+ABS((J19*B19)/LEN(J19))+B19)</f>
        <v>319694.86000000004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1652309</v>
      </c>
      <c r="J19" s="194">
        <f>IFERROR(IF(AND(J20,J27,J32,J33,J43,J44,J45,J46,J47,J48,J51,J56,J57)="","",SUM(J20,J27,J32,J33,J43,J44,J45,J46,J47,J48,J51,J56,J57)),"")</f>
        <v>1776070</v>
      </c>
    </row>
    <row r="20" spans="1:919" ht="12.75" customHeight="1" x14ac:dyDescent="0.25">
      <c r="A20" s="45">
        <v>0.03</v>
      </c>
      <c r="B20" s="45">
        <v>1.27</v>
      </c>
      <c r="C20" s="45">
        <f t="shared" ref="C20:D35" si="0">IF(LEN(I20)=0,"",1+ABS((I20*A20)/LEN(I20))+A20)</f>
        <v>4881.5242857142857</v>
      </c>
      <c r="D20" s="45">
        <f t="shared" si="0"/>
        <v>226073.69999999998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1138782</v>
      </c>
      <c r="J20" s="111">
        <f t="array" ref="J20">IF(AND(ISBLANK(J21:J26)),"",SUM(J21:J26))</f>
        <v>1246063</v>
      </c>
    </row>
    <row r="21" spans="1:919" ht="12.75" customHeight="1" x14ac:dyDescent="0.25">
      <c r="A21" s="45">
        <v>0.04</v>
      </c>
      <c r="B21" s="45">
        <v>1.28</v>
      </c>
      <c r="C21" s="45">
        <f t="shared" si="0"/>
        <v>482.72800000000001</v>
      </c>
      <c r="D21" s="45">
        <f t="shared" si="0"/>
        <v>15416.296</v>
      </c>
      <c r="E21" s="183" t="s">
        <v>1983</v>
      </c>
      <c r="F21" s="189" t="s">
        <v>1984</v>
      </c>
      <c r="G21" s="188"/>
      <c r="H21" s="185" t="s">
        <v>57</v>
      </c>
      <c r="I21" s="112">
        <v>60211</v>
      </c>
      <c r="J21" s="112">
        <v>60211</v>
      </c>
    </row>
    <row r="22" spans="1:919" ht="12.75" customHeight="1" x14ac:dyDescent="0.25">
      <c r="A22" s="45">
        <v>0.05</v>
      </c>
      <c r="B22" s="45">
        <v>1.29</v>
      </c>
      <c r="C22" s="45">
        <f t="shared" si="0"/>
        <v>4920.7833333333338</v>
      </c>
      <c r="D22" s="45">
        <f t="shared" si="0"/>
        <v>134612.5</v>
      </c>
      <c r="E22" s="183" t="s">
        <v>1985</v>
      </c>
      <c r="F22" s="189" t="s">
        <v>1986</v>
      </c>
      <c r="G22" s="188"/>
      <c r="H22" s="185" t="s">
        <v>1987</v>
      </c>
      <c r="I22" s="112">
        <v>590368</v>
      </c>
      <c r="J22" s="112">
        <v>626094</v>
      </c>
    </row>
    <row r="23" spans="1:919" ht="12.75" customHeight="1" x14ac:dyDescent="0.25">
      <c r="A23" s="45">
        <v>0.06</v>
      </c>
      <c r="B23" s="45">
        <v>1.3</v>
      </c>
      <c r="C23" s="45">
        <f t="shared" si="0"/>
        <v>1592.98</v>
      </c>
      <c r="D23" s="45">
        <f t="shared" si="0"/>
        <v>39761.066666666673</v>
      </c>
      <c r="E23" s="183" t="s">
        <v>1988</v>
      </c>
      <c r="F23" s="189" t="s">
        <v>1989</v>
      </c>
      <c r="G23" s="188"/>
      <c r="H23" s="185" t="s">
        <v>1990</v>
      </c>
      <c r="I23" s="112">
        <v>159192</v>
      </c>
      <c r="J23" s="112">
        <v>183502</v>
      </c>
    </row>
    <row r="24" spans="1:919" ht="12.75" customHeight="1" x14ac:dyDescent="0.25">
      <c r="A24" s="45">
        <v>7.0000000000000007E-2</v>
      </c>
      <c r="B24" s="45">
        <v>1.31</v>
      </c>
      <c r="C24" s="45">
        <f t="shared" si="0"/>
        <v>3839.5316666666668</v>
      </c>
      <c r="D24" s="45">
        <f t="shared" si="0"/>
        <v>82151.536666666667</v>
      </c>
      <c r="E24" s="183" t="s">
        <v>1991</v>
      </c>
      <c r="F24" s="189" t="s">
        <v>1992</v>
      </c>
      <c r="G24" s="188"/>
      <c r="H24" s="185" t="s">
        <v>1993</v>
      </c>
      <c r="I24" s="112">
        <v>329011</v>
      </c>
      <c r="J24" s="112">
        <v>376256</v>
      </c>
    </row>
    <row r="25" spans="1:919" ht="12.75" customHeight="1" x14ac:dyDescent="0.25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 x14ac:dyDescent="0.25">
      <c r="A26" s="45">
        <v>0.09</v>
      </c>
      <c r="B26" s="45">
        <v>1.33</v>
      </c>
      <c r="C26" s="45" t="str">
        <f t="shared" si="0"/>
        <v/>
      </c>
      <c r="D26" s="45" t="str">
        <f t="shared" si="0"/>
        <v/>
      </c>
      <c r="E26" s="183" t="s">
        <v>1997</v>
      </c>
      <c r="F26" s="189" t="s">
        <v>1998</v>
      </c>
      <c r="G26" s="188"/>
      <c r="H26" s="185" t="s">
        <v>76</v>
      </c>
      <c r="I26" s="112"/>
      <c r="J26" s="112"/>
    </row>
    <row r="27" spans="1:919" ht="12.75" customHeight="1" x14ac:dyDescent="0.25">
      <c r="A27" s="45">
        <v>0.1</v>
      </c>
      <c r="B27" s="45">
        <v>1.34</v>
      </c>
      <c r="C27" s="45">
        <f t="shared" si="0"/>
        <v>631.12000000000012</v>
      </c>
      <c r="D27" s="45">
        <f t="shared" si="0"/>
        <v>10214.480000000001</v>
      </c>
      <c r="E27" s="183" t="s">
        <v>1999</v>
      </c>
      <c r="F27" s="188" t="s">
        <v>2000</v>
      </c>
      <c r="G27" s="184"/>
      <c r="H27" s="185" t="s">
        <v>2001</v>
      </c>
      <c r="I27" s="111">
        <f t="array" ref="I27">IF(AND(ISBLANK(I28:I31)),"",SUM(I28:I31))</f>
        <v>31501</v>
      </c>
      <c r="J27" s="111">
        <f t="array" ref="J27">IF(AND(ISBLANK(J28:J31)),"",SUM(J28:J31))</f>
        <v>38105</v>
      </c>
    </row>
    <row r="28" spans="1:919" ht="12.75" customHeight="1" x14ac:dyDescent="0.25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 x14ac:dyDescent="0.25">
      <c r="A29" s="45">
        <v>0.12</v>
      </c>
      <c r="B29" s="45">
        <v>1.36</v>
      </c>
      <c r="C29" s="45">
        <f t="shared" si="0"/>
        <v>757.14400000000001</v>
      </c>
      <c r="D29" s="45">
        <f t="shared" si="0"/>
        <v>10366.920000000002</v>
      </c>
      <c r="E29" s="183" t="s">
        <v>2004</v>
      </c>
      <c r="F29" s="189" t="s">
        <v>1986</v>
      </c>
      <c r="G29" s="188"/>
      <c r="H29" s="185" t="s">
        <v>95</v>
      </c>
      <c r="I29" s="112">
        <v>31501</v>
      </c>
      <c r="J29" s="112">
        <v>38105</v>
      </c>
    </row>
    <row r="30" spans="1:919" ht="12.75" customHeight="1" x14ac:dyDescent="0.25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 x14ac:dyDescent="0.25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 x14ac:dyDescent="0.25">
      <c r="A32" s="45">
        <v>0.15</v>
      </c>
      <c r="B32" s="45">
        <v>1.39</v>
      </c>
      <c r="C32" s="45" t="str">
        <f t="shared" si="0"/>
        <v/>
      </c>
      <c r="D32" s="45" t="str">
        <f t="shared" si="0"/>
        <v/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/>
    </row>
    <row r="33" spans="1:919" ht="12.75" customHeight="1" x14ac:dyDescent="0.25">
      <c r="A33" s="45">
        <v>0.16</v>
      </c>
      <c r="B33" s="45">
        <v>1.4</v>
      </c>
      <c r="C33" s="45">
        <f t="shared" si="0"/>
        <v>5846.8666666666659</v>
      </c>
      <c r="D33" s="45">
        <f t="shared" si="0"/>
        <v>51508.633333333331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219214</v>
      </c>
      <c r="J33" s="111">
        <f t="array" ref="J33">IF(AND(ISBLANK(J34:J37)),"",SUM(J34:J37))</f>
        <v>220741</v>
      </c>
    </row>
    <row r="34" spans="1:919" ht="12.75" customHeight="1" x14ac:dyDescent="0.25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 x14ac:dyDescent="0.25">
      <c r="A35" s="45">
        <v>0.18</v>
      </c>
      <c r="B35" s="45">
        <v>1.42</v>
      </c>
      <c r="C35" s="45" t="str">
        <f t="shared" si="0"/>
        <v/>
      </c>
      <c r="D35" s="45" t="str">
        <f t="shared" si="0"/>
        <v/>
      </c>
      <c r="E35" s="183" t="s">
        <v>2017</v>
      </c>
      <c r="F35" s="190" t="s">
        <v>2018</v>
      </c>
      <c r="G35" s="191"/>
      <c r="H35" s="185" t="s">
        <v>141</v>
      </c>
      <c r="I35" s="112"/>
      <c r="J35" s="113"/>
    </row>
    <row r="36" spans="1:919" ht="12.75" customHeight="1" x14ac:dyDescent="0.25">
      <c r="A36" s="45">
        <v>0.2</v>
      </c>
      <c r="B36" s="45">
        <v>1.43</v>
      </c>
      <c r="C36" s="45">
        <f>IF(LEN(I36)=0,"",1+ABS((I36*A36)/LEN(I36))+A36)</f>
        <v>7308.3333333333339</v>
      </c>
      <c r="D36" s="45">
        <f>IF(LEN(J36)=0,"",1+ABS((J36*B36)/LEN(J36))+B36)</f>
        <v>52612.368333333332</v>
      </c>
      <c r="E36" s="183" t="s">
        <v>2019</v>
      </c>
      <c r="F36" s="190" t="s">
        <v>2020</v>
      </c>
      <c r="G36" s="191"/>
      <c r="H36" s="185" t="s">
        <v>156</v>
      </c>
      <c r="I36" s="112">
        <v>219214</v>
      </c>
      <c r="J36" s="113">
        <v>220741</v>
      </c>
    </row>
    <row r="37" spans="1:919" ht="12.75" customHeight="1" x14ac:dyDescent="0.25">
      <c r="A37" s="45">
        <v>0.22</v>
      </c>
      <c r="B37" s="45">
        <v>1.44</v>
      </c>
      <c r="C37" s="45" t="str">
        <f>IF(LEN(I37)=0,"",1+ABS((I37*A37)/LEN(I37))+A37)</f>
        <v/>
      </c>
      <c r="D37" s="45" t="str">
        <f>IF(LEN(J37)=0,"",1+ABS((J37*B37)/LEN(J37))+B37)</f>
        <v/>
      </c>
      <c r="E37" s="183" t="s">
        <v>2021</v>
      </c>
      <c r="F37" s="190" t="s">
        <v>2022</v>
      </c>
      <c r="G37" s="191"/>
      <c r="H37" s="185" t="s">
        <v>184</v>
      </c>
      <c r="I37" s="112"/>
      <c r="J37" s="113"/>
    </row>
    <row r="38" spans="1:919" ht="3.75" customHeight="1" x14ac:dyDescent="0.25">
      <c r="E38" s="37"/>
      <c r="F38" s="37"/>
      <c r="G38" s="37"/>
      <c r="H38" s="37"/>
      <c r="I38" s="37"/>
    </row>
    <row r="39" spans="1:919" ht="24" x14ac:dyDescent="0.25">
      <c r="E39" s="37"/>
      <c r="F39" s="37"/>
      <c r="G39" s="37"/>
      <c r="H39" s="37"/>
      <c r="I39" s="37"/>
      <c r="J39" s="34"/>
    </row>
    <row r="40" spans="1:919" s="146" customFormat="1" ht="17.25" customHeight="1" x14ac:dyDescent="0.25">
      <c r="E40" s="147"/>
      <c r="J40" s="148" t="s">
        <v>2023</v>
      </c>
    </row>
    <row r="41" spans="1:919" ht="27.2" customHeight="1" x14ac:dyDescent="0.25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 x14ac:dyDescent="0.25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 x14ac:dyDescent="0.25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/>
      <c r="J43" s="112"/>
    </row>
    <row r="44" spans="1:919" ht="13.5" customHeight="1" x14ac:dyDescent="0.25">
      <c r="A44" s="45">
        <v>0.28000000000000003</v>
      </c>
      <c r="B44" s="45">
        <v>1.46</v>
      </c>
      <c r="C44" s="45" t="str">
        <f t="shared" ref="C44:D64" si="1">IF(LEN(I44)=0,"",1+ABS((I44*A44)/LEN(I44))+A44)</f>
        <v/>
      </c>
      <c r="D44" s="45" t="str">
        <f t="shared" si="1"/>
        <v/>
      </c>
      <c r="E44" s="183" t="s">
        <v>2027</v>
      </c>
      <c r="F44" s="192" t="s">
        <v>2028</v>
      </c>
      <c r="G44" s="185"/>
      <c r="H44" s="185" t="s">
        <v>199</v>
      </c>
      <c r="I44" s="112"/>
      <c r="J44" s="112"/>
    </row>
    <row r="45" spans="1:919" ht="13.5" customHeight="1" x14ac:dyDescent="0.25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 x14ac:dyDescent="0.25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 x14ac:dyDescent="0.25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 x14ac:dyDescent="0.25">
      <c r="A48" s="45">
        <v>0.32</v>
      </c>
      <c r="B48" s="45">
        <v>1.5</v>
      </c>
      <c r="C48" s="45" t="str">
        <f t="shared" si="1"/>
        <v/>
      </c>
      <c r="D48" s="45" t="str">
        <f t="shared" si="1"/>
        <v/>
      </c>
      <c r="E48" s="183" t="s">
        <v>2037</v>
      </c>
      <c r="F48" s="188" t="s">
        <v>2038</v>
      </c>
      <c r="G48" s="185"/>
      <c r="H48" s="185" t="s">
        <v>625</v>
      </c>
      <c r="I48" s="111" t="str">
        <f t="array" ref="I48">IF(AND(ISBLANK(I49:I50)),"",SUM(I49:I50))</f>
        <v/>
      </c>
      <c r="J48" s="111" t="str">
        <f t="array" ref="J48">IF(AND(ISBLANK(J49:J50)),"",SUM(J49:J50))</f>
        <v/>
      </c>
    </row>
    <row r="49" spans="1:10" ht="13.5" customHeight="1" x14ac:dyDescent="0.25">
      <c r="A49" s="45">
        <v>0.33</v>
      </c>
      <c r="B49" s="45">
        <v>1.51</v>
      </c>
      <c r="C49" s="45" t="str">
        <f t="shared" si="1"/>
        <v/>
      </c>
      <c r="D49" s="45" t="str">
        <f t="shared" si="1"/>
        <v/>
      </c>
      <c r="E49" s="183" t="s">
        <v>2039</v>
      </c>
      <c r="F49" s="189" t="s">
        <v>2040</v>
      </c>
      <c r="G49" s="185"/>
      <c r="H49" s="185" t="s">
        <v>286</v>
      </c>
      <c r="I49" s="112"/>
      <c r="J49" s="112"/>
    </row>
    <row r="50" spans="1:10" ht="13.5" customHeight="1" x14ac:dyDescent="0.25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 x14ac:dyDescent="0.25">
      <c r="A51" s="45">
        <v>0.35</v>
      </c>
      <c r="B51" s="45">
        <v>1.53</v>
      </c>
      <c r="C51" s="45">
        <f t="shared" si="1"/>
        <v>14833.066666666666</v>
      </c>
      <c r="D51" s="45">
        <f t="shared" si="1"/>
        <v>64838.32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254258</v>
      </c>
      <c r="J51" s="111">
        <f t="array" ref="J51">IF(AND(ISBLANK(J52:J55)),"",SUM(J52:J55))</f>
        <v>254258</v>
      </c>
    </row>
    <row r="52" spans="1:10" ht="13.5" customHeight="1" x14ac:dyDescent="0.25">
      <c r="A52" s="45">
        <v>0.36</v>
      </c>
      <c r="B52" s="45">
        <v>1.54</v>
      </c>
      <c r="C52" s="45">
        <f t="shared" si="1"/>
        <v>15256.839999999998</v>
      </c>
      <c r="D52" s="45">
        <f t="shared" si="1"/>
        <v>65262.093333333338</v>
      </c>
      <c r="E52" s="183" t="s">
        <v>2045</v>
      </c>
      <c r="F52" s="189" t="s">
        <v>2046</v>
      </c>
      <c r="G52" s="185"/>
      <c r="H52" s="185" t="s">
        <v>2047</v>
      </c>
      <c r="I52" s="112">
        <v>254258</v>
      </c>
      <c r="J52" s="112">
        <v>254258</v>
      </c>
    </row>
    <row r="53" spans="1:10" ht="13.5" customHeight="1" x14ac:dyDescent="0.25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 x14ac:dyDescent="0.25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 x14ac:dyDescent="0.25">
      <c r="A55" s="45">
        <v>0.4</v>
      </c>
      <c r="B55" s="45">
        <v>1.57</v>
      </c>
      <c r="C55" s="45" t="str">
        <f t="shared" si="1"/>
        <v/>
      </c>
      <c r="D55" s="45" t="str">
        <f t="shared" si="1"/>
        <v/>
      </c>
      <c r="E55" s="183" t="s">
        <v>2053</v>
      </c>
      <c r="F55" s="189" t="s">
        <v>2054</v>
      </c>
      <c r="G55" s="185"/>
      <c r="H55" s="185" t="s">
        <v>327</v>
      </c>
      <c r="I55" s="112"/>
      <c r="J55" s="112"/>
    </row>
    <row r="56" spans="1:10" ht="13.5" customHeight="1" x14ac:dyDescent="0.25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 x14ac:dyDescent="0.25">
      <c r="A57" s="45">
        <v>0.42</v>
      </c>
      <c r="B57" s="45">
        <v>1.59</v>
      </c>
      <c r="C57" s="45">
        <f>IF(LEN(I57)=0,"",1+ABS((I57*A57)/LEN(I57))+A57)</f>
        <v>899.58999999999992</v>
      </c>
      <c r="D57" s="45">
        <f t="shared" si="1"/>
        <v>5377.7440000000006</v>
      </c>
      <c r="E57" s="183" t="s">
        <v>2057</v>
      </c>
      <c r="F57" s="192" t="s">
        <v>2058</v>
      </c>
      <c r="G57" s="185"/>
      <c r="H57" s="185" t="s">
        <v>344</v>
      </c>
      <c r="I57" s="112">
        <v>8554</v>
      </c>
      <c r="J57" s="112">
        <v>16903</v>
      </c>
    </row>
    <row r="58" spans="1:10" ht="13.5" customHeight="1" x14ac:dyDescent="0.25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 x14ac:dyDescent="0.25">
      <c r="A59" s="45">
        <v>0.44</v>
      </c>
      <c r="B59" s="45">
        <v>1.61</v>
      </c>
      <c r="C59" s="45">
        <f t="shared" si="1"/>
        <v>591416.99</v>
      </c>
      <c r="D59" s="45">
        <f t="shared" si="1"/>
        <v>2400016.9312499999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10753010</v>
      </c>
      <c r="J59" s="194">
        <f>IFERROR(IF(AND(J60,J66,J67,J68,J72,J77,J78,J83,J84,J85,J86)="","",SUM(J60,J66,J67,J68,J72,J77,J78,J83,J84,J85,J86)),"")</f>
        <v>11925537</v>
      </c>
    </row>
    <row r="60" spans="1:10" ht="13.5" customHeight="1" x14ac:dyDescent="0.25">
      <c r="A60" s="45">
        <v>0.45</v>
      </c>
      <c r="B60" s="45">
        <v>1.62</v>
      </c>
      <c r="C60" s="45">
        <f t="shared" si="1"/>
        <v>216181.70714285717</v>
      </c>
      <c r="D60" s="45">
        <f t="shared" si="1"/>
        <v>880433.04571428581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3362804</v>
      </c>
      <c r="J60" s="111">
        <f t="array" ref="J60">IF(AND(ISBLANK(J61:J65)),"",SUM(J61:J65))</f>
        <v>3804329</v>
      </c>
    </row>
    <row r="61" spans="1:10" ht="13.5" customHeight="1" x14ac:dyDescent="0.25">
      <c r="A61" s="45">
        <v>0.46</v>
      </c>
      <c r="B61" s="45">
        <v>1.63</v>
      </c>
      <c r="C61" s="45">
        <f t="shared" si="1"/>
        <v>192709.45714285714</v>
      </c>
      <c r="D61" s="45">
        <f t="shared" si="1"/>
        <v>728799.84714285703</v>
      </c>
      <c r="E61" s="183" t="s">
        <v>1983</v>
      </c>
      <c r="F61" s="189" t="s">
        <v>2064</v>
      </c>
      <c r="G61" s="185"/>
      <c r="H61" s="185" t="s">
        <v>378</v>
      </c>
      <c r="I61" s="112">
        <v>2932513</v>
      </c>
      <c r="J61" s="112">
        <v>3129804</v>
      </c>
    </row>
    <row r="62" spans="1:10" ht="13.5" customHeight="1" x14ac:dyDescent="0.25">
      <c r="A62" s="45">
        <v>0.47</v>
      </c>
      <c r="B62" s="45">
        <v>1.64</v>
      </c>
      <c r="C62" s="45" t="str">
        <f t="shared" si="1"/>
        <v/>
      </c>
      <c r="D62" s="45" t="str">
        <f t="shared" si="1"/>
        <v/>
      </c>
      <c r="E62" s="183" t="s">
        <v>1985</v>
      </c>
      <c r="F62" s="189" t="s">
        <v>2065</v>
      </c>
      <c r="G62" s="185"/>
      <c r="H62" s="185" t="s">
        <v>2066</v>
      </c>
      <c r="I62" s="112"/>
      <c r="J62" s="112"/>
    </row>
    <row r="63" spans="1:10" ht="13.5" customHeight="1" x14ac:dyDescent="0.25">
      <c r="A63" s="45">
        <v>0.48</v>
      </c>
      <c r="B63" s="45">
        <v>1.65</v>
      </c>
      <c r="C63" s="45" t="str">
        <f t="shared" si="1"/>
        <v/>
      </c>
      <c r="D63" s="45" t="str">
        <f t="shared" si="1"/>
        <v/>
      </c>
      <c r="E63" s="183" t="s">
        <v>1988</v>
      </c>
      <c r="F63" s="189" t="s">
        <v>2067</v>
      </c>
      <c r="G63" s="185"/>
      <c r="H63" s="185" t="s">
        <v>393</v>
      </c>
      <c r="I63" s="112"/>
      <c r="J63" s="112"/>
    </row>
    <row r="64" spans="1:10" ht="13.5" customHeight="1" x14ac:dyDescent="0.25">
      <c r="A64" s="45">
        <v>0.49</v>
      </c>
      <c r="B64" s="45">
        <v>1.66</v>
      </c>
      <c r="C64" s="45" t="str">
        <f t="shared" si="1"/>
        <v/>
      </c>
      <c r="D64" s="45" t="str">
        <f t="shared" si="1"/>
        <v/>
      </c>
      <c r="E64" s="183" t="s">
        <v>1991</v>
      </c>
      <c r="F64" s="189" t="s">
        <v>2068</v>
      </c>
      <c r="G64" s="185"/>
      <c r="H64" s="185" t="s">
        <v>400</v>
      </c>
      <c r="I64" s="112"/>
      <c r="J64" s="112"/>
    </row>
    <row r="65" spans="1:10" ht="13.5" customHeight="1" x14ac:dyDescent="0.25">
      <c r="A65" s="45">
        <v>0.5</v>
      </c>
      <c r="B65" s="45">
        <v>1.67</v>
      </c>
      <c r="C65" s="45">
        <f t="shared" ref="C65:D78" si="2">IF(LEN(I65)=0,"",1+ABS((I65*A65)/LEN(I65))+A65)</f>
        <v>35859.083333333336</v>
      </c>
      <c r="D65" s="45">
        <f t="shared" si="2"/>
        <v>187745.46166666667</v>
      </c>
      <c r="E65" s="183" t="s">
        <v>1994</v>
      </c>
      <c r="F65" s="189" t="s">
        <v>2069</v>
      </c>
      <c r="G65" s="185"/>
      <c r="H65" s="185" t="s">
        <v>408</v>
      </c>
      <c r="I65" s="112">
        <v>430291</v>
      </c>
      <c r="J65" s="112">
        <v>674525</v>
      </c>
    </row>
    <row r="66" spans="1:10" ht="13.5" customHeight="1" x14ac:dyDescent="0.25">
      <c r="A66" s="45">
        <v>0.51</v>
      </c>
      <c r="B66" s="45">
        <v>1.68</v>
      </c>
      <c r="C66" s="45" t="str">
        <f t="shared" si="2"/>
        <v/>
      </c>
      <c r="D66" s="45" t="str">
        <f t="shared" si="2"/>
        <v/>
      </c>
      <c r="E66" s="183" t="s">
        <v>1999</v>
      </c>
      <c r="F66" s="192" t="s">
        <v>2070</v>
      </c>
      <c r="G66" s="185"/>
      <c r="H66" s="185" t="s">
        <v>414</v>
      </c>
      <c r="I66" s="112"/>
      <c r="J66" s="112"/>
    </row>
    <row r="67" spans="1:10" ht="13.5" customHeight="1" x14ac:dyDescent="0.25">
      <c r="A67" s="45">
        <v>0.52</v>
      </c>
      <c r="B67" s="45">
        <v>1.69</v>
      </c>
      <c r="C67" s="45">
        <f t="shared" si="2"/>
        <v>243700.48571428569</v>
      </c>
      <c r="D67" s="45">
        <f t="shared" si="2"/>
        <v>684594.4085714285</v>
      </c>
      <c r="E67" s="183" t="s">
        <v>2009</v>
      </c>
      <c r="F67" s="192" t="s">
        <v>2071</v>
      </c>
      <c r="G67" s="185"/>
      <c r="H67" s="185" t="s">
        <v>423</v>
      </c>
      <c r="I67" s="112">
        <v>3280563</v>
      </c>
      <c r="J67" s="112">
        <v>2835587</v>
      </c>
    </row>
    <row r="68" spans="1:10" ht="13.5" customHeight="1" x14ac:dyDescent="0.25">
      <c r="A68" s="45">
        <v>0.53</v>
      </c>
      <c r="B68" s="45">
        <v>1.7</v>
      </c>
      <c r="C68" s="45">
        <f t="shared" si="2"/>
        <v>265706.65714285721</v>
      </c>
      <c r="D68" s="45">
        <f t="shared" si="2"/>
        <v>942894.58571428573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3509313</v>
      </c>
      <c r="J68" s="111">
        <f t="array" ref="J68">IF(AND(ISBLANK(J69:J71)),"",SUM(J69:J71))</f>
        <v>3882496</v>
      </c>
    </row>
    <row r="69" spans="1:10" ht="13.5" customHeight="1" x14ac:dyDescent="0.25">
      <c r="A69" s="45">
        <v>0.54</v>
      </c>
      <c r="B69" s="45">
        <v>1.71</v>
      </c>
      <c r="C69" s="45" t="str">
        <f t="shared" si="2"/>
        <v/>
      </c>
      <c r="D69" s="45" t="str">
        <f t="shared" si="2"/>
        <v/>
      </c>
      <c r="E69" s="183" t="s">
        <v>2015</v>
      </c>
      <c r="F69" s="189" t="s">
        <v>2074</v>
      </c>
      <c r="G69" s="185"/>
      <c r="H69" s="185" t="s">
        <v>429</v>
      </c>
      <c r="I69" s="112"/>
      <c r="J69" s="112"/>
    </row>
    <row r="70" spans="1:10" ht="13.5" customHeight="1" x14ac:dyDescent="0.25">
      <c r="A70" s="45">
        <v>0.55000000000000004</v>
      </c>
      <c r="B70" s="45">
        <v>1.72</v>
      </c>
      <c r="C70" s="45">
        <f t="shared" si="2"/>
        <v>266339.59999999998</v>
      </c>
      <c r="D70" s="45">
        <f t="shared" si="2"/>
        <v>884563.09142857138</v>
      </c>
      <c r="E70" s="183" t="s">
        <v>2017</v>
      </c>
      <c r="F70" s="189" t="s">
        <v>2075</v>
      </c>
      <c r="G70" s="185"/>
      <c r="H70" s="185" t="s">
        <v>437</v>
      </c>
      <c r="I70" s="112">
        <v>3389757</v>
      </c>
      <c r="J70" s="112">
        <v>3599955</v>
      </c>
    </row>
    <row r="71" spans="1:10" ht="13.5" customHeight="1" x14ac:dyDescent="0.25">
      <c r="A71" s="45">
        <v>0.56000000000000005</v>
      </c>
      <c r="B71" s="45">
        <v>1.73</v>
      </c>
      <c r="C71" s="45">
        <f t="shared" si="2"/>
        <v>11160.119999999999</v>
      </c>
      <c r="D71" s="45">
        <f t="shared" si="2"/>
        <v>81468.718333333323</v>
      </c>
      <c r="E71" s="183" t="s">
        <v>2019</v>
      </c>
      <c r="F71" s="189" t="s">
        <v>2076</v>
      </c>
      <c r="G71" s="185"/>
      <c r="H71" s="185" t="s">
        <v>444</v>
      </c>
      <c r="I71" s="112">
        <v>119556</v>
      </c>
      <c r="J71" s="112">
        <v>282541</v>
      </c>
    </row>
    <row r="72" spans="1:10" ht="13.5" customHeight="1" x14ac:dyDescent="0.25">
      <c r="A72" s="45">
        <v>0.56999999999999995</v>
      </c>
      <c r="B72" s="45">
        <v>1.74</v>
      </c>
      <c r="C72" s="45" t="str">
        <f t="shared" si="2"/>
        <v/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 t="str">
        <f t="array" ref="I72">IF(AND(ISBLANK(I73:I76)),"",SUM(I73:I76))</f>
        <v/>
      </c>
      <c r="J72" s="111" t="str">
        <f t="array" ref="J72">IF(AND(ISBLANK(J73:J76)),"",SUM(J73:J76))</f>
        <v/>
      </c>
    </row>
    <row r="73" spans="1:10" ht="13.5" customHeight="1" x14ac:dyDescent="0.25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 x14ac:dyDescent="0.25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/>
      <c r="J74" s="112"/>
    </row>
    <row r="75" spans="1:10" ht="13.5" customHeight="1" x14ac:dyDescent="0.25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 x14ac:dyDescent="0.25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 x14ac:dyDescent="0.25">
      <c r="A77" s="45">
        <v>0.62</v>
      </c>
      <c r="B77" s="45">
        <v>1.79</v>
      </c>
      <c r="C77" s="45" t="str">
        <f t="shared" si="2"/>
        <v/>
      </c>
      <c r="D77" s="45" t="str">
        <f t="shared" si="2"/>
        <v/>
      </c>
      <c r="E77" s="183" t="s">
        <v>2027</v>
      </c>
      <c r="F77" s="188" t="s">
        <v>2056</v>
      </c>
      <c r="G77" s="185"/>
      <c r="H77" s="185" t="s">
        <v>586</v>
      </c>
      <c r="I77" s="112"/>
      <c r="J77" s="112"/>
    </row>
    <row r="78" spans="1:10" ht="13.5" customHeight="1" x14ac:dyDescent="0.25">
      <c r="A78" s="45">
        <v>0.63</v>
      </c>
      <c r="B78" s="45">
        <v>1.8</v>
      </c>
      <c r="C78" s="45">
        <f t="shared" si="2"/>
        <v>11642.391999999998</v>
      </c>
      <c r="D78" s="45">
        <f t="shared" si="2"/>
        <v>33262.120000000003</v>
      </c>
      <c r="E78" s="183" t="s">
        <v>2029</v>
      </c>
      <c r="F78" s="188" t="s">
        <v>2083</v>
      </c>
      <c r="G78" s="185"/>
      <c r="H78" s="185" t="s">
        <v>469</v>
      </c>
      <c r="I78" s="112">
        <v>92387</v>
      </c>
      <c r="J78" s="112">
        <v>92387</v>
      </c>
    </row>
    <row r="79" spans="1:10" ht="21" customHeight="1" x14ac:dyDescent="0.25">
      <c r="E79" s="37"/>
      <c r="F79" s="37"/>
      <c r="G79" s="37"/>
      <c r="H79" s="37"/>
      <c r="I79" s="37"/>
    </row>
    <row r="80" spans="1:10" s="146" customFormat="1" ht="27" customHeight="1" x14ac:dyDescent="0.25">
      <c r="E80" s="147"/>
      <c r="J80" s="148" t="s">
        <v>2084</v>
      </c>
    </row>
    <row r="81" spans="1:919" ht="27.2" customHeight="1" x14ac:dyDescent="0.25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 x14ac:dyDescent="0.25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 x14ac:dyDescent="0.25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 x14ac:dyDescent="0.25">
      <c r="A84" s="45">
        <v>0.65</v>
      </c>
      <c r="B84" s="45">
        <v>1.82</v>
      </c>
      <c r="C84" s="45">
        <f t="shared" si="3"/>
        <v>17783.808333333334</v>
      </c>
      <c r="D84" s="45">
        <f t="shared" si="3"/>
        <v>282784.71333333338</v>
      </c>
      <c r="E84" s="183" t="s">
        <v>2034</v>
      </c>
      <c r="F84" s="188" t="s">
        <v>2086</v>
      </c>
      <c r="G84" s="185"/>
      <c r="H84" s="185" t="s">
        <v>473</v>
      </c>
      <c r="I84" s="112">
        <v>164143</v>
      </c>
      <c r="J84" s="112">
        <v>932248</v>
      </c>
    </row>
    <row r="85" spans="1:919" ht="13.5" customHeight="1" x14ac:dyDescent="0.25">
      <c r="A85" s="45">
        <v>0.66</v>
      </c>
      <c r="B85" s="45">
        <v>1.83</v>
      </c>
      <c r="C85" s="45">
        <f t="shared" si="3"/>
        <v>9921.4599999999991</v>
      </c>
      <c r="D85" s="45">
        <f t="shared" si="3"/>
        <v>27507.730000000003</v>
      </c>
      <c r="E85" s="183" t="s">
        <v>2037</v>
      </c>
      <c r="F85" s="192" t="s">
        <v>2087</v>
      </c>
      <c r="G85" s="185"/>
      <c r="H85" s="185" t="s">
        <v>2088</v>
      </c>
      <c r="I85" s="112">
        <v>75150</v>
      </c>
      <c r="J85" s="112">
        <v>75150</v>
      </c>
    </row>
    <row r="86" spans="1:919" ht="13.5" customHeight="1" x14ac:dyDescent="0.25">
      <c r="A86" s="45">
        <v>0.67</v>
      </c>
      <c r="B86" s="45">
        <v>1.84</v>
      </c>
      <c r="C86" s="45">
        <f t="shared" si="3"/>
        <v>30000.92</v>
      </c>
      <c r="D86" s="45">
        <f t="shared" si="3"/>
        <v>93027.106666666659</v>
      </c>
      <c r="E86" s="183" t="s">
        <v>2043</v>
      </c>
      <c r="F86" s="192" t="s">
        <v>2089</v>
      </c>
      <c r="G86" s="185"/>
      <c r="H86" s="185" t="s">
        <v>478</v>
      </c>
      <c r="I86" s="112">
        <v>268650</v>
      </c>
      <c r="J86" s="112">
        <v>303340</v>
      </c>
    </row>
    <row r="87" spans="1:919" ht="13.5" customHeight="1" x14ac:dyDescent="0.25">
      <c r="A87" s="45">
        <v>0.68</v>
      </c>
      <c r="B87" s="45">
        <v>1.85</v>
      </c>
      <c r="C87" s="45">
        <f t="shared" si="3"/>
        <v>1054453.7949999999</v>
      </c>
      <c r="D87" s="45">
        <f t="shared" si="3"/>
        <v>3168499.4687500005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12405319</v>
      </c>
      <c r="J87" s="194">
        <f>IFERROR(IF(AND(J19,J58,J59)="","",SUM(J19,J58,J59)),"")</f>
        <v>13701607</v>
      </c>
    </row>
    <row r="88" spans="1:919" ht="13.5" customHeight="1" x14ac:dyDescent="0.25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6" t="s">
        <v>2092</v>
      </c>
      <c r="F88" s="193" t="s">
        <v>2093</v>
      </c>
      <c r="G88" s="185"/>
      <c r="H88" s="179" t="s">
        <v>2094</v>
      </c>
      <c r="I88" s="114"/>
      <c r="J88" s="114"/>
    </row>
    <row r="89" spans="1:919" ht="13.5" customHeight="1" x14ac:dyDescent="0.25">
      <c r="A89" s="45">
        <v>0.7</v>
      </c>
      <c r="B89" s="45">
        <v>1.87</v>
      </c>
      <c r="C89" s="45">
        <f t="shared" si="3"/>
        <v>1085467.1124999998</v>
      </c>
      <c r="D89" s="45">
        <f t="shared" si="3"/>
        <v>3202753.5062500001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12405319</v>
      </c>
      <c r="J89" s="194">
        <f>IFERROR(IF(AND(J87,J88)="","",SUM(J87,J88)),"")</f>
        <v>13701607</v>
      </c>
    </row>
    <row r="90" spans="1:919" ht="13.5" customHeight="1" x14ac:dyDescent="0.25">
      <c r="E90" s="186"/>
      <c r="F90" s="192"/>
      <c r="G90" s="185"/>
      <c r="H90" s="185"/>
      <c r="I90" s="111"/>
      <c r="J90" s="111"/>
    </row>
    <row r="91" spans="1:919" ht="13.5" customHeight="1" x14ac:dyDescent="0.25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 x14ac:dyDescent="0.25">
      <c r="A92" s="45">
        <v>0.73</v>
      </c>
      <c r="B92" s="45">
        <v>1.9</v>
      </c>
      <c r="C92" s="45">
        <f t="shared" si="3"/>
        <v>373934.84428571427</v>
      </c>
      <c r="D92" s="45">
        <f t="shared" si="3"/>
        <v>973253.4714285715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3585660</v>
      </c>
      <c r="J92" s="111">
        <f t="array" ref="J92">IF(AND(ISBLANK(J93:J97)),"",(SUM(J93)-SUM(J94)+SUM(J95:J97)))</f>
        <v>3585660</v>
      </c>
    </row>
    <row r="93" spans="1:919" ht="13.5" customHeight="1" x14ac:dyDescent="0.25">
      <c r="A93" s="45">
        <v>0.74</v>
      </c>
      <c r="B93" s="45">
        <v>1.91</v>
      </c>
      <c r="C93" s="45">
        <f t="shared" si="3"/>
        <v>379057.22571428568</v>
      </c>
      <c r="D93" s="45">
        <f t="shared" si="3"/>
        <v>978375.8528571428</v>
      </c>
      <c r="E93" s="183" t="s">
        <v>1983</v>
      </c>
      <c r="F93" s="189" t="s">
        <v>2100</v>
      </c>
      <c r="G93" s="185"/>
      <c r="H93" s="185">
        <v>102</v>
      </c>
      <c r="I93" s="112">
        <v>3585660</v>
      </c>
      <c r="J93" s="112">
        <v>3585660</v>
      </c>
    </row>
    <row r="94" spans="1:919" ht="13.5" customHeight="1" x14ac:dyDescent="0.25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 x14ac:dyDescent="0.25">
      <c r="A95" s="45">
        <v>0.76</v>
      </c>
      <c r="B95" s="45">
        <v>1.93</v>
      </c>
      <c r="C95" s="45" t="str">
        <f t="shared" si="3"/>
        <v/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/>
      <c r="J95" s="112"/>
    </row>
    <row r="96" spans="1:919" ht="13.5" customHeight="1" x14ac:dyDescent="0.25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 x14ac:dyDescent="0.25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 x14ac:dyDescent="0.25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 x14ac:dyDescent="0.25">
      <c r="A99" s="45">
        <v>0.8</v>
      </c>
      <c r="B99" s="45">
        <v>1.97</v>
      </c>
      <c r="C99" s="45">
        <f t="shared" ref="C99:D118" si="4">IF(LEN(I99)=0,"",1+ABS((I99*A99)/LEN(I99))+A99)</f>
        <v>189847.74285714285</v>
      </c>
      <c r="D99" s="45">
        <f t="shared" si="4"/>
        <v>441535.41142857139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1661152</v>
      </c>
      <c r="J99" s="111">
        <f t="array" ref="J99">IF(AND(ISBLANK(J100:J101)),"",SUM(J100:J101))</f>
        <v>1568897</v>
      </c>
    </row>
    <row r="100" spans="1:10" ht="13.5" customHeight="1" x14ac:dyDescent="0.25">
      <c r="A100" s="45">
        <v>0.81</v>
      </c>
      <c r="B100" s="45">
        <v>1.98</v>
      </c>
      <c r="C100" s="45" t="str">
        <f t="shared" si="4"/>
        <v/>
      </c>
      <c r="D100" s="45" t="str">
        <f t="shared" si="4"/>
        <v/>
      </c>
      <c r="E100" s="183" t="s">
        <v>2107</v>
      </c>
      <c r="F100" s="189" t="s">
        <v>2108</v>
      </c>
      <c r="G100" s="185"/>
      <c r="H100" s="185">
        <v>109</v>
      </c>
      <c r="I100" s="112"/>
      <c r="J100" s="112"/>
    </row>
    <row r="101" spans="1:10" ht="13.5" customHeight="1" x14ac:dyDescent="0.25">
      <c r="A101" s="45">
        <v>0.82</v>
      </c>
      <c r="B101" s="45">
        <v>1.99</v>
      </c>
      <c r="C101" s="45">
        <f t="shared" si="4"/>
        <v>194593.91142857142</v>
      </c>
      <c r="D101" s="45">
        <f t="shared" si="4"/>
        <v>446017.99428571423</v>
      </c>
      <c r="E101" s="183" t="s">
        <v>2109</v>
      </c>
      <c r="F101" s="189" t="s">
        <v>2110</v>
      </c>
      <c r="G101" s="185"/>
      <c r="H101" s="185">
        <v>110</v>
      </c>
      <c r="I101" s="112">
        <v>1661152</v>
      </c>
      <c r="J101" s="112">
        <v>1568897</v>
      </c>
    </row>
    <row r="102" spans="1:10" ht="13.5" customHeight="1" x14ac:dyDescent="0.25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 x14ac:dyDescent="0.25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 x14ac:dyDescent="0.25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 x14ac:dyDescent="0.25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 x14ac:dyDescent="0.25">
      <c r="A106" s="45">
        <v>0.87</v>
      </c>
      <c r="B106" s="45">
        <v>2.04</v>
      </c>
      <c r="C106" s="45" t="str">
        <f t="shared" si="4"/>
        <v/>
      </c>
      <c r="D106" s="45">
        <f t="shared" si="4"/>
        <v>37643.08</v>
      </c>
      <c r="E106" s="183" t="s">
        <v>2024</v>
      </c>
      <c r="F106" s="192" t="s">
        <v>2115</v>
      </c>
      <c r="G106" s="185"/>
      <c r="H106" s="185">
        <v>115</v>
      </c>
      <c r="I106" s="111" t="str">
        <f t="array" ref="I106">IF(AND(ISBLANK(I107:I108)),"",SUM(I107:I108))</f>
        <v/>
      </c>
      <c r="J106" s="111">
        <f t="array" ref="J106">IF(AND(ISBLANK(J107:J108)),"",SUM(J107:J108))</f>
        <v>92255</v>
      </c>
    </row>
    <row r="107" spans="1:10" ht="13.5" customHeight="1" x14ac:dyDescent="0.25">
      <c r="A107" s="45">
        <v>0.88</v>
      </c>
      <c r="B107" s="45">
        <v>2.0499999999999998</v>
      </c>
      <c r="C107" s="45" t="str">
        <f t="shared" si="4"/>
        <v/>
      </c>
      <c r="D107" s="45" t="str">
        <f t="shared" si="4"/>
        <v/>
      </c>
      <c r="E107" s="183" t="s">
        <v>2078</v>
      </c>
      <c r="F107" s="189" t="s">
        <v>2116</v>
      </c>
      <c r="G107" s="185"/>
      <c r="H107" s="185">
        <v>116</v>
      </c>
      <c r="I107" s="112"/>
      <c r="J107" s="112"/>
    </row>
    <row r="108" spans="1:10" ht="13.5" customHeight="1" x14ac:dyDescent="0.25">
      <c r="A108" s="45">
        <v>0.89</v>
      </c>
      <c r="B108" s="45">
        <v>2.06</v>
      </c>
      <c r="C108" s="45" t="str">
        <f t="shared" si="4"/>
        <v/>
      </c>
      <c r="D108" s="45">
        <f t="shared" si="4"/>
        <v>38012.120000000003</v>
      </c>
      <c r="E108" s="183" t="s">
        <v>2079</v>
      </c>
      <c r="F108" s="189" t="s">
        <v>2117</v>
      </c>
      <c r="G108" s="185"/>
      <c r="H108" s="185">
        <v>117</v>
      </c>
      <c r="I108" s="112"/>
      <c r="J108" s="112">
        <v>92255</v>
      </c>
    </row>
    <row r="109" spans="1:10" ht="13.5" customHeight="1" x14ac:dyDescent="0.25">
      <c r="A109" s="45">
        <v>0.9</v>
      </c>
      <c r="B109" s="45">
        <v>2.0699999999999998</v>
      </c>
      <c r="C109" s="45">
        <f t="shared" si="4"/>
        <v>186396.78571428571</v>
      </c>
      <c r="D109" s="45" t="str">
        <f t="shared" si="4"/>
        <v/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1449738</v>
      </c>
      <c r="J109" s="111" t="str">
        <f t="array" ref="J109">IF(AND(ISBLANK(J110:J111)),"",SUM(J110:J111))</f>
        <v/>
      </c>
    </row>
    <row r="110" spans="1:10" ht="13.5" customHeight="1" x14ac:dyDescent="0.25">
      <c r="A110" s="45">
        <v>0.91</v>
      </c>
      <c r="B110" s="45">
        <v>2.08</v>
      </c>
      <c r="C110" s="45" t="str">
        <f t="shared" si="4"/>
        <v/>
      </c>
      <c r="D110" s="45" t="str">
        <f t="shared" si="4"/>
        <v/>
      </c>
      <c r="E110" s="183" t="s">
        <v>2119</v>
      </c>
      <c r="F110" s="189" t="s">
        <v>2120</v>
      </c>
      <c r="G110" s="185"/>
      <c r="H110" s="185">
        <v>119</v>
      </c>
      <c r="I110" s="112"/>
      <c r="J110" s="112"/>
    </row>
    <row r="111" spans="1:10" ht="13.5" customHeight="1" x14ac:dyDescent="0.25">
      <c r="A111" s="45">
        <v>0.92</v>
      </c>
      <c r="B111" s="45">
        <v>2.09</v>
      </c>
      <c r="C111" s="45">
        <f t="shared" si="4"/>
        <v>190538.9142857143</v>
      </c>
      <c r="D111" s="45" t="str">
        <f t="shared" si="4"/>
        <v/>
      </c>
      <c r="E111" s="183" t="s">
        <v>2121</v>
      </c>
      <c r="F111" s="189" t="s">
        <v>2122</v>
      </c>
      <c r="G111" s="185"/>
      <c r="H111" s="185">
        <v>120</v>
      </c>
      <c r="I111" s="112">
        <v>1449738</v>
      </c>
      <c r="J111" s="112"/>
    </row>
    <row r="112" spans="1:10" ht="13.5" customHeight="1" x14ac:dyDescent="0.25">
      <c r="A112" s="45">
        <v>0.93</v>
      </c>
      <c r="B112" s="45">
        <v>2.1</v>
      </c>
      <c r="C112" s="45">
        <f t="shared" si="4"/>
        <v>504470.3328571429</v>
      </c>
      <c r="D112" s="45">
        <f t="shared" si="4"/>
        <v>1574046.7000000002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3797074</v>
      </c>
      <c r="J112" s="194">
        <f>IFERROR(IF(AND(J92,J98,J99,J102,J106,J109)="","",SUM(J92,J98,J99,J102,J106)-SUM(J109)),"")</f>
        <v>5246812</v>
      </c>
    </row>
    <row r="113" spans="1:919" ht="13.5" customHeight="1" x14ac:dyDescent="0.25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 x14ac:dyDescent="0.25">
      <c r="A114" s="45">
        <v>0.95</v>
      </c>
      <c r="B114" s="45">
        <v>2.12</v>
      </c>
      <c r="C114" s="45">
        <f t="shared" si="4"/>
        <v>515319.13571428572</v>
      </c>
      <c r="D114" s="45">
        <f t="shared" si="4"/>
        <v>1589037.6114285716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3797074</v>
      </c>
      <c r="J114" s="194">
        <f>IFERROR(IF(AND(J112,J113)="","",SUM(J112,J113)),"")</f>
        <v>5246812</v>
      </c>
    </row>
    <row r="115" spans="1:919" ht="13.5" customHeight="1" x14ac:dyDescent="0.25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 x14ac:dyDescent="0.25">
      <c r="A116" s="45">
        <v>0.97</v>
      </c>
      <c r="B116" s="45">
        <v>2.14</v>
      </c>
      <c r="C116" s="45">
        <f t="shared" si="4"/>
        <v>20306.333333333332</v>
      </c>
      <c r="D116" s="45">
        <f t="shared" si="4"/>
        <v>74157.706666666665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125594</v>
      </c>
      <c r="J116" s="194">
        <f>IFERROR(IF(AND(J117,J126,J127,J128)="","",SUM(J117,J126,J127,J128)),"")</f>
        <v>207910</v>
      </c>
    </row>
    <row r="117" spans="1:919" ht="13.5" customHeight="1" x14ac:dyDescent="0.25">
      <c r="A117" s="45">
        <v>0.98</v>
      </c>
      <c r="B117" s="45">
        <v>2.15</v>
      </c>
      <c r="C117" s="45">
        <f t="shared" si="4"/>
        <v>20515.666666666664</v>
      </c>
      <c r="D117" s="45">
        <f t="shared" si="4"/>
        <v>74504.233333333323</v>
      </c>
      <c r="E117" s="183" t="s">
        <v>1980</v>
      </c>
      <c r="F117" s="192" t="s">
        <v>2128</v>
      </c>
      <c r="G117" s="185"/>
      <c r="H117" s="185">
        <v>125</v>
      </c>
      <c r="I117" s="111">
        <f>IFERROR(IF(AND(I118,I123,I124,I125)="","",SUM(I118,I123,I124,I125)),"")</f>
        <v>125594</v>
      </c>
      <c r="J117" s="111">
        <f>IFERROR(IF(AND(J118,J123,J124,J125)="","",SUM(J118,J123,J124,J125)),"")</f>
        <v>207910</v>
      </c>
    </row>
    <row r="118" spans="1:919" ht="13.5" customHeight="1" x14ac:dyDescent="0.25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 x14ac:dyDescent="0.25">
      <c r="E119" s="37"/>
      <c r="F119" s="37"/>
      <c r="G119" s="37"/>
      <c r="H119" s="37"/>
      <c r="I119" s="37"/>
    </row>
    <row r="120" spans="1:919" s="149" customFormat="1" ht="17.25" customHeight="1" x14ac:dyDescent="0.25">
      <c r="E120" s="147"/>
      <c r="J120" s="148" t="s">
        <v>2130</v>
      </c>
    </row>
    <row r="121" spans="1:919" ht="27.2" customHeight="1" x14ac:dyDescent="0.25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 x14ac:dyDescent="0.25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 x14ac:dyDescent="0.25">
      <c r="A123" s="45">
        <v>1.01</v>
      </c>
      <c r="B123" s="45">
        <v>2.17</v>
      </c>
      <c r="C123" s="45">
        <f>IF(LEN(I123)=0,"",1+ABS((I123*A123)/LEN(I123))+A123)</f>
        <v>21143.666666666664</v>
      </c>
      <c r="D123" s="45">
        <f>IF(LEN(J123)=0,"",1+ABS((J123*B123)/LEN(J123))+B123)</f>
        <v>75197.286666666667</v>
      </c>
      <c r="E123" s="183" t="s">
        <v>1985</v>
      </c>
      <c r="F123" s="189" t="s">
        <v>2131</v>
      </c>
      <c r="G123" s="185"/>
      <c r="H123" s="185">
        <v>127</v>
      </c>
      <c r="I123" s="112">
        <v>125594</v>
      </c>
      <c r="J123" s="112">
        <v>207910</v>
      </c>
    </row>
    <row r="124" spans="1:919" ht="13.5" customHeight="1" x14ac:dyDescent="0.25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 x14ac:dyDescent="0.25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 x14ac:dyDescent="0.25">
      <c r="A126" s="45">
        <v>1.04</v>
      </c>
      <c r="B126" s="45">
        <v>2.2000000000000002</v>
      </c>
      <c r="C126" s="45" t="str">
        <f t="shared" si="6"/>
        <v/>
      </c>
      <c r="D126" s="45" t="str">
        <f t="shared" si="5"/>
        <v/>
      </c>
      <c r="E126" s="183" t="s">
        <v>1999</v>
      </c>
      <c r="F126" s="192" t="s">
        <v>2134</v>
      </c>
      <c r="G126" s="185"/>
      <c r="H126" s="185">
        <v>130</v>
      </c>
      <c r="I126" s="112"/>
      <c r="J126" s="112"/>
    </row>
    <row r="127" spans="1:919" ht="13.5" customHeight="1" x14ac:dyDescent="0.25">
      <c r="A127" s="45">
        <v>1.05</v>
      </c>
      <c r="B127" s="45">
        <v>2.21</v>
      </c>
      <c r="C127" s="45" t="str">
        <f t="shared" si="6"/>
        <v/>
      </c>
      <c r="D127" s="45" t="str">
        <f t="shared" si="5"/>
        <v/>
      </c>
      <c r="E127" s="183" t="s">
        <v>2009</v>
      </c>
      <c r="F127" s="192" t="s">
        <v>2135</v>
      </c>
      <c r="G127" s="185"/>
      <c r="H127" s="185">
        <v>131</v>
      </c>
      <c r="I127" s="112"/>
      <c r="J127" s="112"/>
    </row>
    <row r="128" spans="1:919" ht="13.5" customHeight="1" x14ac:dyDescent="0.25">
      <c r="A128" s="45">
        <v>1.06</v>
      </c>
      <c r="B128" s="45">
        <v>2.2200000000000002</v>
      </c>
      <c r="C128" s="45" t="str">
        <f t="shared" si="6"/>
        <v/>
      </c>
      <c r="D128" s="45" t="str">
        <f t="shared" si="5"/>
        <v/>
      </c>
      <c r="E128" s="183" t="s">
        <v>2012</v>
      </c>
      <c r="F128" s="192" t="s">
        <v>2136</v>
      </c>
      <c r="G128" s="185"/>
      <c r="H128" s="185">
        <v>132</v>
      </c>
      <c r="I128" s="112"/>
      <c r="J128" s="112"/>
    </row>
    <row r="129" spans="1:10" ht="13.5" customHeight="1" x14ac:dyDescent="0.25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 x14ac:dyDescent="0.25">
      <c r="A130" s="45">
        <v>1.08</v>
      </c>
      <c r="B130" s="45">
        <v>2.2400000000000002</v>
      </c>
      <c r="C130" s="45">
        <f t="shared" si="6"/>
        <v>1308753.9485714287</v>
      </c>
      <c r="D130" s="45">
        <f t="shared" si="5"/>
        <v>2639006.4400000004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8482651</v>
      </c>
      <c r="J130" s="194">
        <f>IFERROR(IF(AND(J131,J138,J139,J140,J141,J142,J143)="","",SUM(J131,J138,J139,J140,J141,J142,J143)),"")</f>
        <v>8246885</v>
      </c>
    </row>
    <row r="131" spans="1:10" ht="13.5" customHeight="1" x14ac:dyDescent="0.25">
      <c r="A131" s="45">
        <v>1.0900000000000001</v>
      </c>
      <c r="B131" s="45">
        <v>2.25</v>
      </c>
      <c r="C131" s="45">
        <f t="shared" si="6"/>
        <v>1277524.6000000001</v>
      </c>
      <c r="D131" s="45">
        <f t="shared" si="5"/>
        <v>2592053.3928571427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8204273</v>
      </c>
      <c r="J131" s="111">
        <f t="array" ref="J131">IF(AND(ISBLANK(J132:J137)),"",SUM(J132:J137))</f>
        <v>8064156</v>
      </c>
    </row>
    <row r="132" spans="1:10" ht="13.5" customHeight="1" x14ac:dyDescent="0.25">
      <c r="A132" s="45">
        <v>1.1000000000000001</v>
      </c>
      <c r="B132" s="45">
        <v>2.2599999999999998</v>
      </c>
      <c r="C132" s="45">
        <f t="shared" si="6"/>
        <v>236178.70000000004</v>
      </c>
      <c r="D132" s="45">
        <f t="shared" si="5"/>
        <v>356125.66571428569</v>
      </c>
      <c r="E132" s="183" t="s">
        <v>1983</v>
      </c>
      <c r="F132" s="189" t="s">
        <v>2140</v>
      </c>
      <c r="G132" s="185"/>
      <c r="H132" s="185">
        <v>136</v>
      </c>
      <c r="I132" s="112">
        <v>1502942</v>
      </c>
      <c r="J132" s="112">
        <v>1103034</v>
      </c>
    </row>
    <row r="133" spans="1:10" ht="13.5" customHeight="1" x14ac:dyDescent="0.25">
      <c r="A133" s="45">
        <v>1.1100000000000001</v>
      </c>
      <c r="B133" s="45">
        <v>2.27</v>
      </c>
      <c r="C133" s="45">
        <f t="shared" si="6"/>
        <v>9050.3860000000022</v>
      </c>
      <c r="D133" s="45">
        <f t="shared" si="5"/>
        <v>65177.24</v>
      </c>
      <c r="E133" s="183" t="s">
        <v>1985</v>
      </c>
      <c r="F133" s="189" t="s">
        <v>2141</v>
      </c>
      <c r="G133" s="185"/>
      <c r="H133" s="185">
        <v>137</v>
      </c>
      <c r="I133" s="112">
        <v>40758</v>
      </c>
      <c r="J133" s="112">
        <v>172266</v>
      </c>
    </row>
    <row r="134" spans="1:10" ht="13.5" customHeight="1" x14ac:dyDescent="0.25">
      <c r="A134" s="45">
        <v>1.1200000000000001</v>
      </c>
      <c r="B134" s="45">
        <v>2.2799999999999998</v>
      </c>
      <c r="C134" s="45">
        <f t="shared" si="6"/>
        <v>1065693.8000000003</v>
      </c>
      <c r="D134" s="45">
        <f t="shared" si="5"/>
        <v>2211230.6628571423</v>
      </c>
      <c r="E134" s="183" t="s">
        <v>1988</v>
      </c>
      <c r="F134" s="189" t="s">
        <v>2129</v>
      </c>
      <c r="G134" s="185"/>
      <c r="H134" s="185">
        <v>138</v>
      </c>
      <c r="I134" s="112">
        <v>6660573</v>
      </c>
      <c r="J134" s="112">
        <v>6788856</v>
      </c>
    </row>
    <row r="135" spans="1:10" ht="13.5" customHeight="1" x14ac:dyDescent="0.25">
      <c r="A135" s="45">
        <v>1.1299999999999999</v>
      </c>
      <c r="B135" s="45">
        <v>2.29</v>
      </c>
      <c r="C135" s="45" t="str">
        <f t="shared" si="6"/>
        <v/>
      </c>
      <c r="D135" s="45" t="str">
        <f t="shared" si="5"/>
        <v/>
      </c>
      <c r="E135" s="183" t="s">
        <v>1991</v>
      </c>
      <c r="F135" s="189" t="s">
        <v>2131</v>
      </c>
      <c r="G135" s="185"/>
      <c r="H135" s="185">
        <v>139</v>
      </c>
      <c r="I135" s="112"/>
      <c r="J135" s="112"/>
    </row>
    <row r="136" spans="1:10" ht="13.5" customHeight="1" x14ac:dyDescent="0.25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 x14ac:dyDescent="0.25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 x14ac:dyDescent="0.25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 x14ac:dyDescent="0.25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 x14ac:dyDescent="0.25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 x14ac:dyDescent="0.25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3" t="s">
        <v>2024</v>
      </c>
      <c r="F141" s="192" t="s">
        <v>2135</v>
      </c>
      <c r="G141" s="185"/>
      <c r="H141" s="185">
        <v>145</v>
      </c>
      <c r="I141" s="112"/>
      <c r="J141" s="112"/>
    </row>
    <row r="142" spans="1:10" ht="13.5" customHeight="1" x14ac:dyDescent="0.25">
      <c r="A142" s="45">
        <v>1.2</v>
      </c>
      <c r="B142" s="45">
        <v>2.36</v>
      </c>
      <c r="C142" s="45" t="str">
        <f t="shared" si="6"/>
        <v/>
      </c>
      <c r="D142" s="45" t="str">
        <f t="shared" si="5"/>
        <v/>
      </c>
      <c r="E142" s="183" t="s">
        <v>2027</v>
      </c>
      <c r="F142" s="192" t="s">
        <v>2143</v>
      </c>
      <c r="G142" s="185"/>
      <c r="H142" s="185">
        <v>146</v>
      </c>
      <c r="I142" s="112"/>
      <c r="J142" s="112"/>
    </row>
    <row r="143" spans="1:10" ht="13.5" customHeight="1" x14ac:dyDescent="0.25">
      <c r="A143" s="45">
        <v>1.21</v>
      </c>
      <c r="B143" s="45">
        <v>2.37</v>
      </c>
      <c r="C143" s="45">
        <f t="shared" si="6"/>
        <v>56141.773333333331</v>
      </c>
      <c r="D143" s="45">
        <f t="shared" si="5"/>
        <v>72181.324999999997</v>
      </c>
      <c r="E143" s="183" t="s">
        <v>2029</v>
      </c>
      <c r="F143" s="192" t="s">
        <v>2136</v>
      </c>
      <c r="G143" s="185"/>
      <c r="H143" s="185">
        <v>147</v>
      </c>
      <c r="I143" s="112">
        <v>278378</v>
      </c>
      <c r="J143" s="112">
        <v>182729</v>
      </c>
    </row>
    <row r="144" spans="1:10" ht="13.5" customHeight="1" x14ac:dyDescent="0.25">
      <c r="A144" s="45">
        <v>1.22</v>
      </c>
      <c r="B144" s="45">
        <v>2.38</v>
      </c>
      <c r="C144" s="45">
        <f t="shared" si="6"/>
        <v>1500296.3485714286</v>
      </c>
      <c r="D144" s="45">
        <f t="shared" si="5"/>
        <v>2874633.6799999997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8608245</v>
      </c>
      <c r="J144" s="194">
        <f>IFERROR(IF(AND(J116,J129,J130)="","",SUM(J116,J129,J130)),"")</f>
        <v>8454795</v>
      </c>
    </row>
    <row r="145" spans="1:919" ht="13.5" customHeight="1" x14ac:dyDescent="0.25">
      <c r="A145" s="45">
        <v>1.23</v>
      </c>
      <c r="B145" s="45">
        <v>2.39</v>
      </c>
      <c r="C145" s="45">
        <f t="shared" si="6"/>
        <v>1907320.0262499999</v>
      </c>
      <c r="D145" s="45">
        <f t="shared" si="5"/>
        <v>4093358.4812500002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12405319</v>
      </c>
      <c r="J145" s="194">
        <f>IFERROR(IF(AND(J114,J144)="","",SUM(J114,J144)),"")</f>
        <v>13701607</v>
      </c>
    </row>
    <row r="146" spans="1:919" ht="13.5" customHeight="1" x14ac:dyDescent="0.25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6" t="s">
        <v>2146</v>
      </c>
      <c r="F146" s="193" t="s">
        <v>2093</v>
      </c>
      <c r="G146" s="185"/>
      <c r="H146" s="179">
        <v>150</v>
      </c>
      <c r="I146" s="114"/>
      <c r="J146" s="114"/>
    </row>
    <row r="147" spans="1:919" ht="13.5" customHeight="1" x14ac:dyDescent="0.25">
      <c r="A147" s="45">
        <v>1.25</v>
      </c>
      <c r="B147" s="45">
        <v>2.41</v>
      </c>
      <c r="C147" s="45">
        <f t="shared" si="6"/>
        <v>1938333.34375</v>
      </c>
      <c r="D147" s="45">
        <f t="shared" si="5"/>
        <v>4127612.5187500003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12405319</v>
      </c>
      <c r="J147" s="194">
        <f>IFERROR(IF(AND(J145,J146)="","",SUM(J145,J146)),"")</f>
        <v>13701607</v>
      </c>
    </row>
    <row r="148" spans="1:919" x14ac:dyDescent="0.25">
      <c r="C148" s="45">
        <f>IF(ISERROR(ABS(LOG(ABS(SUM(C19:C147)),EXP(3)))),"",ABS(LOG(ABS(SUM(C19:C147)),EXP(3))))</f>
        <v>5.5292358487687636</v>
      </c>
      <c r="D148" s="45">
        <f>IF(ISERROR(ABS(LOG(ABS(SUM(D19:D147)),EXP(3)))),"",ABS(LOG(ABS(SUM(D19:D147)),EXP(3))))</f>
        <v>5.8348750125498334</v>
      </c>
    </row>
    <row r="149" spans="1:919" s="146" customFormat="1" ht="12.75" x14ac:dyDescent="0.2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6876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4983</v>
      </c>
      <c r="E149" s="156"/>
      <c r="F149" s="115"/>
      <c r="G149" s="157"/>
      <c r="H149" s="115"/>
      <c r="I149" s="195"/>
      <c r="J149" s="158"/>
    </row>
    <row r="150" spans="1:919" s="51" customFormat="1" ht="12.75" x14ac:dyDescent="0.2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 x14ac:dyDescent="0.25">
      <c r="A151" s="49"/>
      <c r="B151" s="49"/>
      <c r="C151" s="49"/>
      <c r="D151" s="49"/>
      <c r="E151" s="309" t="str">
        <f>OP!C45</f>
        <v>Mostar, 17.07.2026.</v>
      </c>
      <c r="F151" s="309"/>
      <c r="G151" s="159"/>
      <c r="H151" s="115"/>
      <c r="I151" s="160"/>
      <c r="J151" s="275" t="str">
        <f>OP!AJ45</f>
        <v>Marina Prskalo-Hadžović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 x14ac:dyDescent="0.25">
      <c r="G152" s="240"/>
    </row>
    <row r="155" spans="1:919" s="150" customFormat="1" ht="12.75" x14ac:dyDescent="0.2">
      <c r="E155" s="147"/>
      <c r="I155" s="145"/>
      <c r="J155" s="148" t="s">
        <v>2152</v>
      </c>
    </row>
    <row r="156" spans="1:919" x14ac:dyDescent="0.25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 xr:uid="{6F44042C-0A97-494B-A9AA-47B893B3FCC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8E536-0FF4-42C6-B661-A5ED09B10D68}">
  <sheetPr codeName="Sheet10">
    <tabColor rgb="FF0F932E"/>
  </sheetPr>
  <dimension ref="A1:AII190"/>
  <sheetViews>
    <sheetView showGridLines="0" view="pageLayout" topLeftCell="E156" zoomScaleNormal="100" workbookViewId="0">
      <selection activeCell="J185" sqref="J185"/>
    </sheetView>
  </sheetViews>
  <sheetFormatPr defaultColWidth="7.42578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 x14ac:dyDescent="0.2">
      <c r="A1" s="49"/>
      <c r="B1" s="49"/>
      <c r="C1" s="49"/>
      <c r="D1" s="49"/>
      <c r="E1" s="310" t="str">
        <f>BS!E1</f>
        <v>UNIS TELEKOMUNIKACIJE d.d.</v>
      </c>
      <c r="F1" s="310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 x14ac:dyDescent="0.2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 x14ac:dyDescent="0.2">
      <c r="A3" s="49"/>
      <c r="B3" s="49"/>
      <c r="C3" s="49"/>
      <c r="D3" s="49"/>
      <c r="E3" s="311" t="str">
        <f>BS!E3</f>
        <v>Mostar, Dr.Ante Starčevića 50</v>
      </c>
      <c r="F3" s="311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 x14ac:dyDescent="0.2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 x14ac:dyDescent="0.2">
      <c r="A5" s="49"/>
      <c r="B5" s="49"/>
      <c r="C5" s="49"/>
      <c r="D5" s="49"/>
      <c r="E5" s="311" t="str">
        <f>BS!E5</f>
        <v>26.30 Proizvodnja komunikacijske opreme</v>
      </c>
      <c r="F5" s="311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 x14ac:dyDescent="0.25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 x14ac:dyDescent="0.2">
      <c r="A7" s="49"/>
      <c r="B7" s="49"/>
      <c r="C7" s="49"/>
      <c r="D7" s="49"/>
      <c r="E7" s="311" t="str">
        <f>BS!E7</f>
        <v>4227000220000</v>
      </c>
      <c r="F7" s="311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 x14ac:dyDescent="0.2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 x14ac:dyDescent="0.2">
      <c r="A9" s="118"/>
      <c r="B9" s="118"/>
      <c r="C9" s="118"/>
      <c r="D9" s="118"/>
      <c r="E9" s="311" t="str">
        <f>BS!E9</f>
        <v>1-815</v>
      </c>
      <c r="F9" s="311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 x14ac:dyDescent="0.2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 x14ac:dyDescent="0.2">
      <c r="A11" s="39"/>
      <c r="B11" s="39"/>
      <c r="C11" s="39"/>
      <c r="D11" s="39"/>
      <c r="E11" s="311"/>
      <c r="F11" s="311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 x14ac:dyDescent="0.25">
      <c r="E12" s="312" t="s">
        <v>2153</v>
      </c>
      <c r="F12" s="312"/>
      <c r="G12" s="312"/>
      <c r="H12" s="312"/>
      <c r="I12" s="312"/>
      <c r="J12" s="312"/>
    </row>
    <row r="13" spans="1:919" ht="15.75" x14ac:dyDescent="0.25">
      <c r="E13" s="312" t="s">
        <v>2154</v>
      </c>
      <c r="F13" s="312"/>
      <c r="G13" s="312"/>
      <c r="H13" s="312"/>
      <c r="I13" s="312"/>
      <c r="J13" s="312"/>
    </row>
    <row r="14" spans="1:919" ht="15.75" x14ac:dyDescent="0.25">
      <c r="E14" s="313" t="s">
        <v>2594</v>
      </c>
      <c r="F14" s="313"/>
      <c r="G14" s="313"/>
      <c r="H14" s="313"/>
      <c r="I14" s="313"/>
      <c r="J14" s="313"/>
    </row>
    <row r="15" spans="1:919" x14ac:dyDescent="0.25">
      <c r="E15" s="47"/>
      <c r="F15" s="48"/>
      <c r="G15" s="48"/>
      <c r="H15" s="48"/>
      <c r="J15" s="152" t="s">
        <v>1973</v>
      </c>
    </row>
    <row r="16" spans="1:919" ht="33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2616</v>
      </c>
      <c r="J16" s="196" t="s">
        <v>2617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 x14ac:dyDescent="0.25">
      <c r="E18" s="197"/>
      <c r="F18" s="184" t="s">
        <v>2155</v>
      </c>
      <c r="G18" s="188"/>
      <c r="H18" s="185"/>
      <c r="I18" s="111"/>
      <c r="J18" s="111"/>
    </row>
    <row r="19" spans="1:919" ht="14.25" customHeight="1" x14ac:dyDescent="0.25">
      <c r="A19" s="45">
        <v>0.01</v>
      </c>
      <c r="B19" s="45">
        <v>1.53</v>
      </c>
      <c r="C19" s="45">
        <f>IF(LEN(I19)=0,"",1+ABS((I19*A19)/LEN(I19))+A19)</f>
        <v>8788.0428571428583</v>
      </c>
      <c r="D19" s="45">
        <f>IF(LEN(J19)=0,"",1+ABS((J19*B19)/LEN(J19))+B19)</f>
        <v>1194843.3528571429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6150923</v>
      </c>
      <c r="J19" s="194">
        <f>IFERROR(IF(AND(J20,J24,J28)="","",SUM(J20,J24,J28)),"")</f>
        <v>5466592</v>
      </c>
    </row>
    <row r="20" spans="1:919" ht="14.25" customHeight="1" x14ac:dyDescent="0.25">
      <c r="A20" s="45">
        <v>0.02</v>
      </c>
      <c r="B20" s="45">
        <v>1.54</v>
      </c>
      <c r="C20" s="45">
        <f t="shared" ref="C20:D34" si="0">IF(LEN(I20)=0,"",1+ABS((I20*A20)/LEN(I20))+A20)</f>
        <v>2734.21</v>
      </c>
      <c r="D20" s="45">
        <f t="shared" si="0"/>
        <v>415314.36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819957</v>
      </c>
      <c r="J20" s="111">
        <f t="array" ref="J20">IF(AND(ISBLANK(J21:J23)),"",SUM(J21:J23))</f>
        <v>1887781</v>
      </c>
    </row>
    <row r="21" spans="1:919" s="37" customFormat="1" ht="14.25" customHeight="1" x14ac:dyDescent="0.25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/>
      <c r="J21" s="112"/>
    </row>
    <row r="22" spans="1:919" s="37" customFormat="1" ht="14.25" customHeight="1" x14ac:dyDescent="0.25">
      <c r="A22" s="45">
        <v>0.04</v>
      </c>
      <c r="B22" s="45">
        <v>1.56</v>
      </c>
      <c r="C22" s="45">
        <f t="shared" si="0"/>
        <v>1918.8133333333333</v>
      </c>
      <c r="D22" s="45">
        <f t="shared" si="0"/>
        <v>55910.1</v>
      </c>
      <c r="E22" s="197" t="s">
        <v>1985</v>
      </c>
      <c r="F22" s="201" t="s">
        <v>2159</v>
      </c>
      <c r="G22" s="188"/>
      <c r="H22" s="185">
        <v>204</v>
      </c>
      <c r="I22" s="112">
        <v>287666</v>
      </c>
      <c r="J22" s="112">
        <v>215029</v>
      </c>
    </row>
    <row r="23" spans="1:919" s="37" customFormat="1" ht="14.25" customHeight="1" x14ac:dyDescent="0.25">
      <c r="A23" s="45">
        <v>0.06</v>
      </c>
      <c r="B23" s="45">
        <v>1.57</v>
      </c>
      <c r="C23" s="45">
        <f t="shared" si="0"/>
        <v>5323.97</v>
      </c>
      <c r="D23" s="45">
        <f t="shared" si="0"/>
        <v>375176.94714285719</v>
      </c>
      <c r="E23" s="197" t="s">
        <v>1988</v>
      </c>
      <c r="F23" s="201" t="s">
        <v>2160</v>
      </c>
      <c r="G23" s="188"/>
      <c r="H23" s="185">
        <v>205</v>
      </c>
      <c r="I23" s="112">
        <v>532291</v>
      </c>
      <c r="J23" s="112">
        <v>1672752</v>
      </c>
    </row>
    <row r="24" spans="1:919" s="37" customFormat="1" ht="14.25" customHeight="1" x14ac:dyDescent="0.25">
      <c r="A24" s="45">
        <v>7.0000000000000007E-2</v>
      </c>
      <c r="B24" s="45">
        <v>1.58</v>
      </c>
      <c r="C24" s="45">
        <f t="shared" si="0"/>
        <v>53064.070000000007</v>
      </c>
      <c r="D24" s="45">
        <f t="shared" si="0"/>
        <v>793047.01428571425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5306300</v>
      </c>
      <c r="J24" s="111">
        <f t="array" ref="J24">IF(AND(ISBLANK(J25:J27)),"",SUM(J25:J27))</f>
        <v>3513488</v>
      </c>
    </row>
    <row r="25" spans="1:919" s="37" customFormat="1" ht="14.25" customHeight="1" x14ac:dyDescent="0.25">
      <c r="A25" s="45">
        <v>0.08</v>
      </c>
      <c r="B25" s="45">
        <v>1.59</v>
      </c>
      <c r="C25" s="45" t="str">
        <f t="shared" si="0"/>
        <v/>
      </c>
      <c r="D25" s="45" t="str">
        <f t="shared" si="0"/>
        <v/>
      </c>
      <c r="E25" s="197" t="s">
        <v>2002</v>
      </c>
      <c r="F25" s="201" t="s">
        <v>2158</v>
      </c>
      <c r="G25" s="188"/>
      <c r="H25" s="185">
        <v>207</v>
      </c>
      <c r="I25" s="112"/>
      <c r="J25" s="112"/>
    </row>
    <row r="26" spans="1:919" s="37" customFormat="1" ht="14.25" customHeight="1" x14ac:dyDescent="0.25">
      <c r="A26" s="45">
        <v>0.09</v>
      </c>
      <c r="B26" s="45">
        <v>1.6</v>
      </c>
      <c r="C26" s="45">
        <f t="shared" si="0"/>
        <v>64306.771428571417</v>
      </c>
      <c r="D26" s="45">
        <f t="shared" si="0"/>
        <v>790895.17142857146</v>
      </c>
      <c r="E26" s="197" t="s">
        <v>2004</v>
      </c>
      <c r="F26" s="201" t="s">
        <v>2159</v>
      </c>
      <c r="G26" s="188"/>
      <c r="H26" s="185">
        <v>208</v>
      </c>
      <c r="I26" s="112">
        <v>5001553</v>
      </c>
      <c r="J26" s="112">
        <v>3460155</v>
      </c>
    </row>
    <row r="27" spans="1:919" s="37" customFormat="1" ht="14.25" customHeight="1" x14ac:dyDescent="0.25">
      <c r="A27" s="45">
        <v>0.1</v>
      </c>
      <c r="B27" s="45">
        <v>1.61</v>
      </c>
      <c r="C27" s="45">
        <f t="shared" si="0"/>
        <v>5080.2166666666672</v>
      </c>
      <c r="D27" s="45">
        <f t="shared" si="0"/>
        <v>17175.836000000003</v>
      </c>
      <c r="E27" s="197" t="s">
        <v>2005</v>
      </c>
      <c r="F27" s="201" t="s">
        <v>2160</v>
      </c>
      <c r="G27" s="188"/>
      <c r="H27" s="185">
        <v>209</v>
      </c>
      <c r="I27" s="112">
        <v>304747</v>
      </c>
      <c r="J27" s="112">
        <v>53333</v>
      </c>
    </row>
    <row r="28" spans="1:919" s="37" customFormat="1" ht="14.25" customHeight="1" x14ac:dyDescent="0.25">
      <c r="A28" s="45">
        <v>0.11</v>
      </c>
      <c r="B28" s="45">
        <v>1.62</v>
      </c>
      <c r="C28" s="45">
        <f t="shared" si="0"/>
        <v>543.76200000000006</v>
      </c>
      <c r="D28" s="45">
        <f t="shared" si="0"/>
        <v>21167.272000000001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24666</v>
      </c>
      <c r="J28" s="111">
        <f t="array" ref="J28">IF(AND(ISBLANK(J29:J31)),"",SUM(J29:J31))</f>
        <v>65323</v>
      </c>
    </row>
    <row r="29" spans="1:919" s="37" customFormat="1" ht="14.25" customHeight="1" x14ac:dyDescent="0.25">
      <c r="A29" s="45">
        <v>0.12</v>
      </c>
      <c r="B29" s="45">
        <v>1.63</v>
      </c>
      <c r="C29" s="45">
        <f t="shared" si="0"/>
        <v>520.55200000000002</v>
      </c>
      <c r="D29" s="45">
        <f t="shared" si="0"/>
        <v>21297.928</v>
      </c>
      <c r="E29" s="197" t="s">
        <v>2107</v>
      </c>
      <c r="F29" s="201" t="s">
        <v>2158</v>
      </c>
      <c r="G29" s="188"/>
      <c r="H29" s="185">
        <v>211</v>
      </c>
      <c r="I29" s="112">
        <v>21643</v>
      </c>
      <c r="J29" s="112">
        <v>65323</v>
      </c>
    </row>
    <row r="30" spans="1:919" s="37" customFormat="1" ht="14.25" customHeight="1" x14ac:dyDescent="0.25">
      <c r="A30" s="45">
        <v>0.13</v>
      </c>
      <c r="B30" s="45">
        <v>1.64</v>
      </c>
      <c r="C30" s="45">
        <f t="shared" si="0"/>
        <v>99.377499999999998</v>
      </c>
      <c r="D30" s="45" t="str">
        <f t="shared" si="0"/>
        <v/>
      </c>
      <c r="E30" s="197" t="s">
        <v>2109</v>
      </c>
      <c r="F30" s="201" t="s">
        <v>2159</v>
      </c>
      <c r="G30" s="188"/>
      <c r="H30" s="185">
        <v>212</v>
      </c>
      <c r="I30" s="112">
        <v>3023</v>
      </c>
      <c r="J30" s="112"/>
    </row>
    <row r="31" spans="1:919" s="37" customFormat="1" ht="14.25" customHeight="1" x14ac:dyDescent="0.25">
      <c r="A31" s="45">
        <v>0.15</v>
      </c>
      <c r="B31" s="45">
        <v>1.65</v>
      </c>
      <c r="C31" s="45" t="str">
        <f t="shared" si="0"/>
        <v/>
      </c>
      <c r="D31" s="45" t="str">
        <f t="shared" si="0"/>
        <v/>
      </c>
      <c r="E31" s="197" t="s">
        <v>2163</v>
      </c>
      <c r="F31" s="201" t="s">
        <v>2160</v>
      </c>
      <c r="G31" s="188"/>
      <c r="H31" s="185">
        <v>213</v>
      </c>
      <c r="I31" s="112"/>
      <c r="J31" s="112"/>
    </row>
    <row r="32" spans="1:919" s="37" customFormat="1" ht="14.25" customHeight="1" x14ac:dyDescent="0.25">
      <c r="A32" s="45">
        <v>0.16</v>
      </c>
      <c r="B32" s="45">
        <v>1.66</v>
      </c>
      <c r="C32" s="45">
        <f t="shared" si="0"/>
        <v>1910.7920000000001</v>
      </c>
      <c r="D32" s="45">
        <f t="shared" si="0"/>
        <v>16222.851999999999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59676</v>
      </c>
      <c r="J32" s="194">
        <f>IFERROR(IF(AND(J33,J54,J65,J66,J67,J68,J69,J74,J75,J79)="","",SUM(J33,J54,J65,J66,J67,J68,J69,J74,J75,J79)),"")</f>
        <v>48856</v>
      </c>
    </row>
    <row r="33" spans="1:919" s="37" customFormat="1" ht="14.25" customHeight="1" x14ac:dyDescent="0.25">
      <c r="A33" s="45">
        <v>0.17</v>
      </c>
      <c r="B33" s="45">
        <v>1.67</v>
      </c>
      <c r="C33" s="45" t="str">
        <f t="shared" si="0"/>
        <v/>
      </c>
      <c r="D33" s="45">
        <f t="shared" si="0"/>
        <v>2264.2674999999999</v>
      </c>
      <c r="E33" s="197" t="s">
        <v>1980</v>
      </c>
      <c r="F33" s="188" t="s">
        <v>2165</v>
      </c>
      <c r="G33" s="188"/>
      <c r="H33" s="185">
        <v>215</v>
      </c>
      <c r="I33" s="111" t="str">
        <f>IFERROR(IF(AND(I34,I41,I42,I43,I44,I45,I46,I47,I48,I49,I50,I51,I52,I53)="","",SUM(I34,I41,I42,I43,I44,I45,I46,I47,I48,I49,I50,I51,I52,I53)),"")</f>
        <v/>
      </c>
      <c r="J33" s="111">
        <f>IFERROR(IF(AND(J34,J41,J42,J43,J44,J45,J46,J47,J48,J49,J50,J51,J52,J53)="","",SUM(J34,J41,J42,J43,J44,J45,J46,J47,J48,J49,J50,J51,J52,J53)),"")</f>
        <v>5417</v>
      </c>
    </row>
    <row r="34" spans="1:919" s="37" customFormat="1" ht="14.25" customHeight="1" x14ac:dyDescent="0.25">
      <c r="A34" s="45">
        <v>0.18</v>
      </c>
      <c r="B34" s="45">
        <v>1.68</v>
      </c>
      <c r="C34" s="45" t="str">
        <f t="shared" si="0"/>
        <v/>
      </c>
      <c r="D34" s="45">
        <f t="shared" si="0"/>
        <v>2277.8199999999997</v>
      </c>
      <c r="E34" s="197" t="s">
        <v>1983</v>
      </c>
      <c r="F34" s="189" t="s">
        <v>2166</v>
      </c>
      <c r="G34" s="188"/>
      <c r="H34" s="185">
        <v>216</v>
      </c>
      <c r="I34" s="112"/>
      <c r="J34" s="112">
        <v>5417</v>
      </c>
    </row>
    <row r="35" spans="1:919" ht="5.25" customHeight="1" x14ac:dyDescent="0.25">
      <c r="E35" s="37"/>
      <c r="F35" s="37"/>
      <c r="G35" s="37"/>
      <c r="H35" s="37"/>
      <c r="I35" s="37"/>
    </row>
    <row r="36" spans="1:919" ht="17.25" customHeight="1" x14ac:dyDescent="0.25">
      <c r="E36" s="46"/>
      <c r="F36" s="46"/>
      <c r="G36" s="46"/>
      <c r="H36" s="37"/>
      <c r="I36" s="37"/>
      <c r="J36" s="34"/>
    </row>
    <row r="38" spans="1:919" s="146" customFormat="1" ht="17.25" customHeight="1" x14ac:dyDescent="0.25">
      <c r="E38" s="147"/>
      <c r="J38" s="148" t="s">
        <v>2167</v>
      </c>
    </row>
    <row r="39" spans="1:919" ht="33" customHeight="1" x14ac:dyDescent="0.25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30.06.
tekuće godine</v>
      </c>
      <c r="J39" s="196" t="str">
        <f>J16</f>
        <v>Od 01.01. do 30.06.
prethodne godine</v>
      </c>
    </row>
    <row r="40" spans="1:919" s="51" customFormat="1" ht="12.75" customHeight="1" x14ac:dyDescent="0.25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 x14ac:dyDescent="0.25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 x14ac:dyDescent="0.25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 x14ac:dyDescent="0.25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 x14ac:dyDescent="0.25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 x14ac:dyDescent="0.25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 x14ac:dyDescent="0.25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/>
      <c r="J46" s="112"/>
    </row>
    <row r="47" spans="1:919" s="37" customFormat="1" ht="24" customHeight="1" x14ac:dyDescent="0.25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 x14ac:dyDescent="0.25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 x14ac:dyDescent="0.25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 x14ac:dyDescent="0.25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 x14ac:dyDescent="0.25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 x14ac:dyDescent="0.25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 x14ac:dyDescent="0.25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 x14ac:dyDescent="0.25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 x14ac:dyDescent="0.25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 x14ac:dyDescent="0.25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 x14ac:dyDescent="0.25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 x14ac:dyDescent="0.25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 x14ac:dyDescent="0.25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 x14ac:dyDescent="0.25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 x14ac:dyDescent="0.25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 x14ac:dyDescent="0.25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 x14ac:dyDescent="0.25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 x14ac:dyDescent="0.25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 x14ac:dyDescent="0.25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 x14ac:dyDescent="0.25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 x14ac:dyDescent="0.25">
      <c r="A67" s="45">
        <v>0.45</v>
      </c>
      <c r="B67" s="45">
        <v>1.95</v>
      </c>
      <c r="C67" s="45" t="str">
        <f t="shared" si="1"/>
        <v/>
      </c>
      <c r="D67" s="45" t="str">
        <f t="shared" si="1"/>
        <v/>
      </c>
      <c r="E67" s="202" t="s">
        <v>2024</v>
      </c>
      <c r="F67" s="204" t="s">
        <v>2208</v>
      </c>
      <c r="G67" s="204"/>
      <c r="H67" s="185">
        <v>243</v>
      </c>
      <c r="I67" s="112"/>
      <c r="J67" s="112"/>
    </row>
    <row r="68" spans="1:919" s="37" customFormat="1" ht="14.25" customHeight="1" x14ac:dyDescent="0.25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/>
      <c r="J68" s="112"/>
    </row>
    <row r="69" spans="1:919" s="37" customFormat="1" ht="14.25" customHeight="1" x14ac:dyDescent="0.25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 x14ac:dyDescent="0.25">
      <c r="E70" s="37"/>
      <c r="F70" s="37"/>
      <c r="G70" s="37"/>
      <c r="H70" s="37"/>
      <c r="I70" s="37"/>
    </row>
    <row r="71" spans="1:919" s="146" customFormat="1" ht="17.25" customHeight="1" x14ac:dyDescent="0.25">
      <c r="E71" s="147"/>
      <c r="J71" s="148" t="s">
        <v>2211</v>
      </c>
    </row>
    <row r="72" spans="1:919" ht="33" customHeight="1" x14ac:dyDescent="0.25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30.06.
tekuće godine</v>
      </c>
      <c r="J72" s="196" t="str">
        <f>J16</f>
        <v>Od 01.01. do 30.06.
prethodne godine</v>
      </c>
    </row>
    <row r="73" spans="1:919" s="51" customFormat="1" ht="12.75" customHeight="1" x14ac:dyDescent="0.25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 x14ac:dyDescent="0.25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 x14ac:dyDescent="0.25">
      <c r="A75" s="45">
        <v>0.49</v>
      </c>
      <c r="B75" s="45">
        <v>1.99</v>
      </c>
      <c r="C75" s="45">
        <f>IF(LEN(I75)=0,"",1+ABS((I75*A75)/LEN(I75))+A75)</f>
        <v>2796.7439999999997</v>
      </c>
      <c r="D75" s="45">
        <f>IF(LEN(J75)=0,"",1+ABS((J75*B75)/LEN(J75))+B75)</f>
        <v>12.94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28523</v>
      </c>
      <c r="J75" s="111">
        <f t="array" ref="J75">IF(AND(ISBLANK(J76:J78)),"",SUM(J76:J78))</f>
        <v>5</v>
      </c>
    </row>
    <row r="76" spans="1:919" s="37" customFormat="1" ht="13.5" customHeight="1" x14ac:dyDescent="0.25">
      <c r="A76" s="45">
        <v>0.5</v>
      </c>
      <c r="B76" s="45">
        <v>2</v>
      </c>
      <c r="C76" s="45">
        <f t="shared" ref="C76:D108" si="2">IF(LEN(I76)=0,"",1+ABS((I76*A76)/LEN(I76))+A76)</f>
        <v>6</v>
      </c>
      <c r="D76" s="45">
        <f t="shared" si="2"/>
        <v>13</v>
      </c>
      <c r="E76" s="202" t="s">
        <v>2214</v>
      </c>
      <c r="F76" s="203" t="s">
        <v>2215</v>
      </c>
      <c r="G76" s="204"/>
      <c r="H76" s="205">
        <v>248</v>
      </c>
      <c r="I76" s="112">
        <v>9</v>
      </c>
      <c r="J76" s="112">
        <v>5</v>
      </c>
    </row>
    <row r="77" spans="1:919" s="37" customFormat="1" ht="13.5" customHeight="1" x14ac:dyDescent="0.25">
      <c r="A77" s="45">
        <v>0.51</v>
      </c>
      <c r="B77" s="45">
        <v>2.0099999999999998</v>
      </c>
      <c r="C77" s="45" t="str">
        <f t="shared" si="2"/>
        <v/>
      </c>
      <c r="D77" s="45" t="str">
        <f t="shared" si="2"/>
        <v/>
      </c>
      <c r="E77" s="202" t="s">
        <v>2216</v>
      </c>
      <c r="F77" s="203" t="s">
        <v>2217</v>
      </c>
      <c r="G77" s="204"/>
      <c r="H77" s="205">
        <v>249</v>
      </c>
      <c r="I77" s="112"/>
      <c r="J77" s="112"/>
    </row>
    <row r="78" spans="1:919" s="37" customFormat="1" ht="13.5" customHeight="1" x14ac:dyDescent="0.25">
      <c r="A78" s="45">
        <v>0.52</v>
      </c>
      <c r="B78" s="45">
        <v>2.02</v>
      </c>
      <c r="C78" s="45">
        <f t="shared" si="2"/>
        <v>2966.9760000000001</v>
      </c>
      <c r="D78" s="45" t="str">
        <f t="shared" si="2"/>
        <v/>
      </c>
      <c r="E78" s="202" t="s">
        <v>2218</v>
      </c>
      <c r="F78" s="203" t="s">
        <v>2219</v>
      </c>
      <c r="G78" s="204"/>
      <c r="H78" s="205">
        <v>250</v>
      </c>
      <c r="I78" s="112">
        <v>28514</v>
      </c>
      <c r="J78" s="112"/>
    </row>
    <row r="79" spans="1:919" s="37" customFormat="1" ht="13.5" customHeight="1" x14ac:dyDescent="0.25">
      <c r="A79" s="45">
        <v>0.53</v>
      </c>
      <c r="B79" s="45">
        <v>2.0299999999999998</v>
      </c>
      <c r="C79" s="45">
        <f t="shared" si="2"/>
        <v>3303.748</v>
      </c>
      <c r="D79" s="45">
        <f t="shared" si="2"/>
        <v>17637.233999999997</v>
      </c>
      <c r="E79" s="202" t="s">
        <v>2037</v>
      </c>
      <c r="F79" s="204" t="s">
        <v>2220</v>
      </c>
      <c r="G79" s="204"/>
      <c r="H79" s="205">
        <v>251</v>
      </c>
      <c r="I79" s="112">
        <v>31153</v>
      </c>
      <c r="J79" s="112">
        <v>43434</v>
      </c>
    </row>
    <row r="80" spans="1:919" s="37" customFormat="1" ht="13.5" customHeight="1" x14ac:dyDescent="0.25">
      <c r="A80" s="45">
        <v>0.54</v>
      </c>
      <c r="B80" s="45">
        <v>2.04</v>
      </c>
      <c r="C80" s="45">
        <f t="shared" si="2"/>
        <v>479104.89142857149</v>
      </c>
      <c r="D80" s="45">
        <f t="shared" si="2"/>
        <v>1607362.1714285715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6210599</v>
      </c>
      <c r="J80" s="194">
        <f>IFERROR(IF(AND(J19,J32)="","",SUM(J19,J32)),"")</f>
        <v>5515448</v>
      </c>
    </row>
    <row r="81" spans="1:10" s="37" customFormat="1" ht="13.5" customHeight="1" x14ac:dyDescent="0.25">
      <c r="A81" s="45">
        <v>0.55000000000000004</v>
      </c>
      <c r="B81" s="45">
        <v>2.0499999999999998</v>
      </c>
      <c r="C81" s="45">
        <f t="shared" si="2"/>
        <v>594945.27142857155</v>
      </c>
      <c r="D81" s="45">
        <f t="shared" si="2"/>
        <v>2015227.7285714285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7572011</v>
      </c>
      <c r="J81" s="194">
        <f>IFERROR(IF(AND(J82,J83,J84,J85,J86,J90,J97,J98)="","",SUM(J82,J83,J84,J85,J86,J90,J97,J98)),"")</f>
        <v>6881255</v>
      </c>
    </row>
    <row r="82" spans="1:10" s="37" customFormat="1" ht="13.5" customHeight="1" x14ac:dyDescent="0.25">
      <c r="A82" s="45">
        <v>0.56000000000000005</v>
      </c>
      <c r="B82" s="45">
        <v>2.06</v>
      </c>
      <c r="C82" s="45">
        <f t="shared" si="2"/>
        <v>43482.666666666664</v>
      </c>
      <c r="D82" s="45">
        <f t="shared" si="2"/>
        <v>90994.633333333346</v>
      </c>
      <c r="E82" s="202" t="s">
        <v>1980</v>
      </c>
      <c r="F82" s="204" t="s">
        <v>2224</v>
      </c>
      <c r="G82" s="204"/>
      <c r="H82" s="205">
        <v>254</v>
      </c>
      <c r="I82" s="112">
        <v>465869</v>
      </c>
      <c r="J82" s="112">
        <v>265024</v>
      </c>
    </row>
    <row r="83" spans="1:10" s="37" customFormat="1" ht="13.5" customHeight="1" x14ac:dyDescent="0.25">
      <c r="A83" s="45">
        <v>0.56999999999999995</v>
      </c>
      <c r="B83" s="45">
        <v>2.0699999999999998</v>
      </c>
      <c r="C83" s="45" t="str">
        <f t="shared" si="2"/>
        <v/>
      </c>
      <c r="D83" s="45" t="str">
        <f t="shared" si="2"/>
        <v/>
      </c>
      <c r="E83" s="202" t="s">
        <v>1999</v>
      </c>
      <c r="F83" s="204" t="s">
        <v>2225</v>
      </c>
      <c r="G83" s="204"/>
      <c r="H83" s="205">
        <v>255</v>
      </c>
      <c r="I83" s="112"/>
      <c r="J83" s="112"/>
    </row>
    <row r="84" spans="1:10" s="37" customFormat="1" ht="13.5" customHeight="1" x14ac:dyDescent="0.25">
      <c r="A84" s="45">
        <v>0.57999999999999996</v>
      </c>
      <c r="B84" s="45">
        <v>2.08</v>
      </c>
      <c r="C84" s="45">
        <f t="shared" si="2"/>
        <v>305364.70285714284</v>
      </c>
      <c r="D84" s="45">
        <f t="shared" si="2"/>
        <v>1118636.2914285716</v>
      </c>
      <c r="E84" s="202" t="s">
        <v>2009</v>
      </c>
      <c r="F84" s="204" t="s">
        <v>2226</v>
      </c>
      <c r="G84" s="204"/>
      <c r="H84" s="205">
        <v>256</v>
      </c>
      <c r="I84" s="112">
        <v>3685417</v>
      </c>
      <c r="J84" s="112">
        <v>3764631</v>
      </c>
    </row>
    <row r="85" spans="1:10" s="37" customFormat="1" ht="13.5" customHeight="1" x14ac:dyDescent="0.25">
      <c r="A85" s="45">
        <v>0.59</v>
      </c>
      <c r="B85" s="45">
        <v>2.09</v>
      </c>
      <c r="C85" s="45">
        <f t="shared" si="2"/>
        <v>10677.148333333333</v>
      </c>
      <c r="D85" s="45">
        <f t="shared" si="2"/>
        <v>28383.617999999999</v>
      </c>
      <c r="E85" s="202" t="s">
        <v>2012</v>
      </c>
      <c r="F85" s="204" t="s">
        <v>2227</v>
      </c>
      <c r="G85" s="204"/>
      <c r="H85" s="205">
        <v>257</v>
      </c>
      <c r="I85" s="112">
        <v>108565</v>
      </c>
      <c r="J85" s="112">
        <v>67896</v>
      </c>
    </row>
    <row r="86" spans="1:10" s="37" customFormat="1" ht="13.5" customHeight="1" x14ac:dyDescent="0.25">
      <c r="A86" s="45">
        <v>0.6</v>
      </c>
      <c r="B86" s="45">
        <v>2.1</v>
      </c>
      <c r="C86" s="45">
        <f t="shared" si="2"/>
        <v>92452.800000000003</v>
      </c>
      <c r="D86" s="45">
        <f t="shared" si="2"/>
        <v>334410.39999999997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924512</v>
      </c>
      <c r="J86" s="111">
        <f t="array" ref="J86">IF(AND(ISBLANK(J87:J89)),"",SUM(J87:J89))</f>
        <v>1114691</v>
      </c>
    </row>
    <row r="87" spans="1:10" s="37" customFormat="1" ht="13.5" customHeight="1" x14ac:dyDescent="0.25">
      <c r="A87" s="45">
        <v>0.61</v>
      </c>
      <c r="B87" s="45">
        <v>2.11</v>
      </c>
      <c r="C87" s="45">
        <f t="shared" si="2"/>
        <v>74644.259999999995</v>
      </c>
      <c r="D87" s="45">
        <f t="shared" si="2"/>
        <v>320640.81999999995</v>
      </c>
      <c r="E87" s="202" t="s">
        <v>2078</v>
      </c>
      <c r="F87" s="203" t="s">
        <v>2229</v>
      </c>
      <c r="G87" s="204"/>
      <c r="H87" s="205">
        <v>259</v>
      </c>
      <c r="I87" s="112">
        <v>734190</v>
      </c>
      <c r="J87" s="112">
        <v>911766</v>
      </c>
    </row>
    <row r="88" spans="1:10" s="37" customFormat="1" ht="13.5" customHeight="1" x14ac:dyDescent="0.25">
      <c r="A88" s="45">
        <v>0.62</v>
      </c>
      <c r="B88" s="45">
        <v>2.12</v>
      </c>
      <c r="C88" s="45">
        <f t="shared" si="2"/>
        <v>18837.943333333333</v>
      </c>
      <c r="D88" s="45">
        <f t="shared" si="2"/>
        <v>65401.94000000001</v>
      </c>
      <c r="E88" s="202" t="s">
        <v>2079</v>
      </c>
      <c r="F88" s="203" t="s">
        <v>2230</v>
      </c>
      <c r="G88" s="204"/>
      <c r="H88" s="205">
        <v>260</v>
      </c>
      <c r="I88" s="112">
        <v>182287</v>
      </c>
      <c r="J88" s="112">
        <v>185091</v>
      </c>
    </row>
    <row r="89" spans="1:10" s="37" customFormat="1" ht="13.5" customHeight="1" x14ac:dyDescent="0.25">
      <c r="A89" s="45">
        <v>0.63</v>
      </c>
      <c r="B89" s="45">
        <v>2.13</v>
      </c>
      <c r="C89" s="45">
        <f t="shared" si="2"/>
        <v>1267.1425000000002</v>
      </c>
      <c r="D89" s="45">
        <f t="shared" si="2"/>
        <v>7600.4139999999998</v>
      </c>
      <c r="E89" s="202" t="s">
        <v>2080</v>
      </c>
      <c r="F89" s="203" t="s">
        <v>2231</v>
      </c>
      <c r="G89" s="204"/>
      <c r="H89" s="205">
        <v>261</v>
      </c>
      <c r="I89" s="112">
        <v>8035</v>
      </c>
      <c r="J89" s="112">
        <v>17834</v>
      </c>
    </row>
    <row r="90" spans="1:10" s="37" customFormat="1" ht="13.5" customHeight="1" x14ac:dyDescent="0.25">
      <c r="A90" s="45">
        <v>0.64</v>
      </c>
      <c r="B90" s="45">
        <v>2.14</v>
      </c>
      <c r="C90" s="45">
        <f t="shared" si="2"/>
        <v>12704.146666666667</v>
      </c>
      <c r="D90" s="45">
        <f t="shared" si="2"/>
        <v>1096.1450000000002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119086</v>
      </c>
      <c r="J90" s="111">
        <f t="array" ref="J90">IF(AND(ISBLANK(J91:J96)),"",SUM(J91:J96))</f>
        <v>2043</v>
      </c>
    </row>
    <row r="91" spans="1:10" s="37" customFormat="1" ht="13.5" customHeight="1" x14ac:dyDescent="0.25">
      <c r="A91" s="45">
        <v>0.65</v>
      </c>
      <c r="B91" s="45">
        <v>2.15</v>
      </c>
      <c r="C91" s="45">
        <f t="shared" si="2"/>
        <v>12021.666666666668</v>
      </c>
      <c r="D91" s="45">
        <f t="shared" si="2"/>
        <v>1101.2625</v>
      </c>
      <c r="E91" s="202" t="s">
        <v>2119</v>
      </c>
      <c r="F91" s="203" t="s">
        <v>2233</v>
      </c>
      <c r="G91" s="204"/>
      <c r="H91" s="205">
        <v>263</v>
      </c>
      <c r="I91" s="112">
        <v>110954</v>
      </c>
      <c r="J91" s="112">
        <v>2043</v>
      </c>
    </row>
    <row r="92" spans="1:10" s="37" customFormat="1" ht="13.5" customHeight="1" x14ac:dyDescent="0.25">
      <c r="A92" s="45">
        <v>0.66</v>
      </c>
      <c r="B92" s="45">
        <v>2.16</v>
      </c>
      <c r="C92" s="45" t="str">
        <f t="shared" si="2"/>
        <v/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/>
      <c r="J92" s="112"/>
    </row>
    <row r="93" spans="1:10" s="37" customFormat="1" ht="13.5" customHeight="1" x14ac:dyDescent="0.25">
      <c r="A93" s="45">
        <v>0.67</v>
      </c>
      <c r="B93" s="45">
        <v>2.17</v>
      </c>
      <c r="C93" s="45">
        <f t="shared" si="2"/>
        <v>1108.0075000000002</v>
      </c>
      <c r="D93" s="45" t="str">
        <f t="shared" si="2"/>
        <v/>
      </c>
      <c r="E93" s="202" t="s">
        <v>2235</v>
      </c>
      <c r="F93" s="203" t="s">
        <v>2236</v>
      </c>
      <c r="G93" s="204"/>
      <c r="H93" s="205">
        <v>265</v>
      </c>
      <c r="I93" s="112">
        <v>6605</v>
      </c>
      <c r="J93" s="112"/>
    </row>
    <row r="94" spans="1:10" s="37" customFormat="1" ht="13.5" customHeight="1" x14ac:dyDescent="0.25">
      <c r="A94" s="45">
        <v>0.68</v>
      </c>
      <c r="B94" s="45">
        <v>2.1800000000000002</v>
      </c>
      <c r="C94" s="45">
        <f t="shared" si="2"/>
        <v>261.27000000000004</v>
      </c>
      <c r="D94" s="45" t="str">
        <f t="shared" si="2"/>
        <v/>
      </c>
      <c r="E94" s="202" t="s">
        <v>2237</v>
      </c>
      <c r="F94" s="203" t="s">
        <v>2008</v>
      </c>
      <c r="G94" s="204"/>
      <c r="H94" s="205">
        <v>266</v>
      </c>
      <c r="I94" s="112">
        <v>1527</v>
      </c>
      <c r="J94" s="112"/>
    </row>
    <row r="95" spans="1:10" s="37" customFormat="1" ht="13.5" customHeight="1" x14ac:dyDescent="0.25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/>
      <c r="J95" s="112"/>
    </row>
    <row r="96" spans="1:10" s="37" customFormat="1" ht="13.5" customHeight="1" x14ac:dyDescent="0.25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 x14ac:dyDescent="0.25">
      <c r="A97" s="45">
        <v>0.71</v>
      </c>
      <c r="B97" s="45">
        <v>2.21</v>
      </c>
      <c r="C97" s="45">
        <f t="shared" si="2"/>
        <v>214157.48857142855</v>
      </c>
      <c r="D97" s="45">
        <f t="shared" si="2"/>
        <v>463024.73000000004</v>
      </c>
      <c r="E97" s="202" t="s">
        <v>2029</v>
      </c>
      <c r="F97" s="204" t="s">
        <v>2242</v>
      </c>
      <c r="G97" s="204"/>
      <c r="H97" s="205">
        <v>269</v>
      </c>
      <c r="I97" s="112">
        <v>2111395</v>
      </c>
      <c r="J97" s="112">
        <v>1466584</v>
      </c>
    </row>
    <row r="98" spans="1:919" s="37" customFormat="1" ht="13.5" customHeight="1" x14ac:dyDescent="0.25">
      <c r="A98" s="45">
        <v>0.72</v>
      </c>
      <c r="B98" s="45">
        <v>2.2200000000000002</v>
      </c>
      <c r="C98" s="45">
        <f t="shared" si="2"/>
        <v>18861.759999999998</v>
      </c>
      <c r="D98" s="45">
        <f t="shared" si="2"/>
        <v>74146.040000000008</v>
      </c>
      <c r="E98" s="202" t="s">
        <v>2032</v>
      </c>
      <c r="F98" s="204" t="s">
        <v>2243</v>
      </c>
      <c r="G98" s="204"/>
      <c r="H98" s="205">
        <v>270</v>
      </c>
      <c r="I98" s="112">
        <v>157167</v>
      </c>
      <c r="J98" s="112">
        <v>200386</v>
      </c>
    </row>
    <row r="99" spans="1:919" s="37" customFormat="1" ht="13.5" customHeight="1" x14ac:dyDescent="0.25">
      <c r="A99" s="45">
        <v>0.73</v>
      </c>
      <c r="B99" s="45">
        <v>2.23</v>
      </c>
      <c r="C99" s="45">
        <f t="shared" si="2"/>
        <v>12897.325999999999</v>
      </c>
      <c r="D99" s="45">
        <f t="shared" si="2"/>
        <v>44275.420000000006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88326</v>
      </c>
      <c r="J99" s="194">
        <f>IFERROR(IF(AND(J100,J119,J130,J131,J132,J133,J134,J135,J136,J140)="","",SUM(J100,J119,J130,J131,J132,J133,J134,J135,J136,J140)),"")</f>
        <v>119118</v>
      </c>
    </row>
    <row r="100" spans="1:919" s="37" customFormat="1" ht="13.5" customHeight="1" x14ac:dyDescent="0.25">
      <c r="A100" s="45">
        <v>0.74</v>
      </c>
      <c r="B100" s="45">
        <v>2.2400000000000002</v>
      </c>
      <c r="C100" s="45" t="str">
        <f t="shared" si="2"/>
        <v/>
      </c>
      <c r="D100" s="45" t="str">
        <f t="shared" si="2"/>
        <v/>
      </c>
      <c r="E100" s="202" t="s">
        <v>1980</v>
      </c>
      <c r="F100" s="204" t="s">
        <v>2245</v>
      </c>
      <c r="G100" s="204"/>
      <c r="H100" s="205">
        <v>272</v>
      </c>
      <c r="I100" s="111" t="str">
        <f>IFERROR(IF(AND(I101,I102,I103,I104,I105,I106,I107,I108,I113,I114,I115,I116,I117,I118)="","",SUM(I101,I102,I103,I104,I105,I106,I107,I108,I113,I114,I115,I116,I117,I118)),"")</f>
        <v/>
      </c>
      <c r="J100" s="111" t="str">
        <f>IFERROR(IF(AND(J101,J102,J103,J104,J105,J106,J107,J108,J113,J114,J115,J116,J117,J118)="","",SUM(J101,J102,J103,J104,J105,J106,J107,J108,J113,J114,J115,J116,J117,J118)),"")</f>
        <v/>
      </c>
    </row>
    <row r="101" spans="1:919" s="37" customFormat="1" ht="13.5" customHeight="1" x14ac:dyDescent="0.25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/>
      <c r="J101" s="112"/>
    </row>
    <row r="102" spans="1:919" s="37" customFormat="1" ht="13.5" customHeight="1" x14ac:dyDescent="0.25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 x14ac:dyDescent="0.25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 x14ac:dyDescent="0.25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 x14ac:dyDescent="0.25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 x14ac:dyDescent="0.25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 x14ac:dyDescent="0.25">
      <c r="A107" s="45">
        <v>0.81</v>
      </c>
      <c r="B107" s="45">
        <v>2.31</v>
      </c>
      <c r="C107" s="45" t="str">
        <f t="shared" si="2"/>
        <v/>
      </c>
      <c r="D107" s="45" t="str">
        <f t="shared" si="2"/>
        <v/>
      </c>
      <c r="E107" s="202" t="s">
        <v>2173</v>
      </c>
      <c r="F107" s="203" t="s">
        <v>2252</v>
      </c>
      <c r="G107" s="204"/>
      <c r="H107" s="205">
        <v>279</v>
      </c>
      <c r="I107" s="112"/>
      <c r="J107" s="112"/>
    </row>
    <row r="108" spans="1:919" s="37" customFormat="1" ht="13.5" customHeight="1" x14ac:dyDescent="0.25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 x14ac:dyDescent="0.25">
      <c r="E109" s="37"/>
      <c r="F109" s="37"/>
      <c r="G109" s="37"/>
      <c r="H109" s="37"/>
      <c r="I109" s="37"/>
    </row>
    <row r="110" spans="1:919" s="146" customFormat="1" ht="17.25" customHeight="1" x14ac:dyDescent="0.25">
      <c r="E110" s="147"/>
      <c r="J110" s="148" t="s">
        <v>2254</v>
      </c>
    </row>
    <row r="111" spans="1:919" ht="33" customHeight="1" x14ac:dyDescent="0.25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30.06.
tekuće godine</v>
      </c>
      <c r="J111" s="196" t="str">
        <f>J16</f>
        <v>Od 01.01. do 30.06.
prethodne godine</v>
      </c>
    </row>
    <row r="112" spans="1:919" s="51" customFormat="1" ht="12.75" customHeight="1" x14ac:dyDescent="0.25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 x14ac:dyDescent="0.25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 x14ac:dyDescent="0.25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 x14ac:dyDescent="0.25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 x14ac:dyDescent="0.25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 x14ac:dyDescent="0.25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 x14ac:dyDescent="0.25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 x14ac:dyDescent="0.25">
      <c r="A119" s="45">
        <v>0.89</v>
      </c>
      <c r="B119" s="45">
        <v>2.39</v>
      </c>
      <c r="C119" s="45" t="str">
        <f t="shared" si="4"/>
        <v/>
      </c>
      <c r="D119" s="45" t="str">
        <f t="shared" si="3"/>
        <v/>
      </c>
      <c r="E119" s="202" t="s">
        <v>1999</v>
      </c>
      <c r="F119" s="204" t="s">
        <v>2261</v>
      </c>
      <c r="G119" s="204"/>
      <c r="H119" s="205">
        <v>287</v>
      </c>
      <c r="I119" s="111" t="str">
        <f t="array" ref="I119">IF(AND(ISBLANK(I120:I129)),"",SUM(I120:I129))</f>
        <v/>
      </c>
      <c r="J119" s="111" t="str">
        <f t="array" ref="J119">IF(AND(ISBLANK(J120:J129)),"",SUM(J120:J129))</f>
        <v/>
      </c>
    </row>
    <row r="120" spans="1:10" s="37" customFormat="1" ht="13.5" customHeight="1" x14ac:dyDescent="0.25">
      <c r="A120" s="45">
        <v>0.9</v>
      </c>
      <c r="B120" s="45">
        <v>2.4</v>
      </c>
      <c r="C120" s="45" t="str">
        <f t="shared" si="4"/>
        <v/>
      </c>
      <c r="D120" s="45" t="str">
        <f t="shared" si="3"/>
        <v/>
      </c>
      <c r="E120" s="202" t="s">
        <v>2002</v>
      </c>
      <c r="F120" s="203" t="s">
        <v>2262</v>
      </c>
      <c r="G120" s="204"/>
      <c r="H120" s="205">
        <v>288</v>
      </c>
      <c r="I120" s="112"/>
      <c r="J120" s="112"/>
    </row>
    <row r="121" spans="1:10" s="37" customFormat="1" ht="13.5" customHeight="1" x14ac:dyDescent="0.25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 x14ac:dyDescent="0.25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/>
      <c r="J122" s="112"/>
    </row>
    <row r="123" spans="1:10" s="37" customFormat="1" ht="30" customHeight="1" x14ac:dyDescent="0.25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 x14ac:dyDescent="0.25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 x14ac:dyDescent="0.25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 x14ac:dyDescent="0.25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 x14ac:dyDescent="0.25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 x14ac:dyDescent="0.25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 x14ac:dyDescent="0.25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 x14ac:dyDescent="0.25">
      <c r="A130" s="45">
        <v>1.01</v>
      </c>
      <c r="B130" s="45">
        <v>2.5</v>
      </c>
      <c r="C130" s="45" t="str">
        <f t="shared" si="5"/>
        <v/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/>
      <c r="J130" s="112"/>
    </row>
    <row r="131" spans="1:10" s="37" customFormat="1" ht="13.5" customHeight="1" x14ac:dyDescent="0.25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 x14ac:dyDescent="0.25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 x14ac:dyDescent="0.25">
      <c r="A133" s="45">
        <v>1.04</v>
      </c>
      <c r="B133" s="45">
        <v>2.5299999999999998</v>
      </c>
      <c r="C133" s="45" t="str">
        <f t="shared" si="5"/>
        <v/>
      </c>
      <c r="D133" s="45" t="str">
        <f t="shared" si="5"/>
        <v/>
      </c>
      <c r="E133" s="202" t="s">
        <v>2027</v>
      </c>
      <c r="F133" s="204" t="s">
        <v>2275</v>
      </c>
      <c r="G133" s="204"/>
      <c r="H133" s="205">
        <v>301</v>
      </c>
      <c r="I133" s="112"/>
      <c r="J133" s="112"/>
    </row>
    <row r="134" spans="1:10" s="37" customFormat="1" ht="13.5" customHeight="1" x14ac:dyDescent="0.25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 x14ac:dyDescent="0.25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 x14ac:dyDescent="0.25">
      <c r="A136" s="45">
        <v>1.07</v>
      </c>
      <c r="B136" s="45">
        <v>2.56</v>
      </c>
      <c r="C136" s="45">
        <f t="shared" si="5"/>
        <v>18739.054</v>
      </c>
      <c r="D136" s="45">
        <f t="shared" si="5"/>
        <v>50827.24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87556</v>
      </c>
      <c r="J136" s="111">
        <f t="array" ref="J136">IF(AND(ISBLANK(J137:J139)),"",SUM(J137:J139))</f>
        <v>119118</v>
      </c>
    </row>
    <row r="137" spans="1:10" s="37" customFormat="1" ht="13.5" customHeight="1" x14ac:dyDescent="0.25">
      <c r="A137" s="45">
        <v>1.08</v>
      </c>
      <c r="B137" s="45">
        <v>2.5699999999999901</v>
      </c>
      <c r="C137" s="45">
        <f t="shared" si="5"/>
        <v>18867.520000000004</v>
      </c>
      <c r="D137" s="45">
        <f t="shared" si="5"/>
        <v>50936.686666666472</v>
      </c>
      <c r="E137" s="202" t="s">
        <v>2214</v>
      </c>
      <c r="F137" s="203" t="s">
        <v>2279</v>
      </c>
      <c r="G137" s="204"/>
      <c r="H137" s="205">
        <v>305</v>
      </c>
      <c r="I137" s="112">
        <v>87340</v>
      </c>
      <c r="J137" s="112">
        <v>118910</v>
      </c>
    </row>
    <row r="138" spans="1:10" s="37" customFormat="1" ht="13.5" customHeight="1" x14ac:dyDescent="0.25">
      <c r="A138" s="45">
        <v>1.0900000000000001</v>
      </c>
      <c r="B138" s="45">
        <v>2.58</v>
      </c>
      <c r="C138" s="45">
        <f t="shared" si="5"/>
        <v>80.570000000000007</v>
      </c>
      <c r="D138" s="45">
        <f t="shared" si="5"/>
        <v>182.46</v>
      </c>
      <c r="E138" s="202" t="s">
        <v>2216</v>
      </c>
      <c r="F138" s="203" t="s">
        <v>2280</v>
      </c>
      <c r="G138" s="204"/>
      <c r="H138" s="205">
        <v>306</v>
      </c>
      <c r="I138" s="112">
        <v>216</v>
      </c>
      <c r="J138" s="112">
        <v>208</v>
      </c>
    </row>
    <row r="139" spans="1:10" s="37" customFormat="1" ht="13.5" customHeight="1" x14ac:dyDescent="0.25">
      <c r="A139" s="45">
        <v>1.1000000000000001</v>
      </c>
      <c r="B139" s="45">
        <v>2.5899999999999901</v>
      </c>
      <c r="C139" s="45" t="str">
        <f t="shared" si="5"/>
        <v/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/>
      <c r="J139" s="112"/>
    </row>
    <row r="140" spans="1:10" s="37" customFormat="1" ht="13.5" customHeight="1" x14ac:dyDescent="0.25">
      <c r="A140" s="45">
        <v>1.1100000000000001</v>
      </c>
      <c r="B140" s="45">
        <v>2.6</v>
      </c>
      <c r="C140" s="45">
        <f t="shared" si="5"/>
        <v>287.01000000000005</v>
      </c>
      <c r="D140" s="45" t="str">
        <f t="shared" si="5"/>
        <v/>
      </c>
      <c r="E140" s="202" t="s">
        <v>2037</v>
      </c>
      <c r="F140" s="204" t="s">
        <v>2282</v>
      </c>
      <c r="G140" s="204"/>
      <c r="H140" s="238">
        <v>308</v>
      </c>
      <c r="I140" s="112">
        <v>770</v>
      </c>
      <c r="J140" s="112"/>
    </row>
    <row r="141" spans="1:10" s="37" customFormat="1" ht="13.5" customHeight="1" x14ac:dyDescent="0.25">
      <c r="A141" s="45">
        <v>1.1200000000000001</v>
      </c>
      <c r="B141" s="45">
        <v>2.6099999999999901</v>
      </c>
      <c r="C141" s="45">
        <f t="shared" si="5"/>
        <v>1225656.0400000003</v>
      </c>
      <c r="D141" s="45">
        <f t="shared" si="5"/>
        <v>2610142.6857142756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7660337</v>
      </c>
      <c r="J141" s="194">
        <f>IFERROR(IF(AND(J81,J99)="","",SUM(J81,J99)),"")</f>
        <v>7000373</v>
      </c>
    </row>
    <row r="142" spans="1:10" s="37" customFormat="1" ht="13.5" customHeight="1" x14ac:dyDescent="0.25">
      <c r="A142" s="45">
        <v>1.1299999999999999</v>
      </c>
      <c r="B142" s="45">
        <v>2.6199999999999899</v>
      </c>
      <c r="C142" s="45">
        <f t="shared" si="5"/>
        <v>2.13</v>
      </c>
      <c r="D142" s="45">
        <f t="shared" si="5"/>
        <v>3.6199999999999899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0</v>
      </c>
      <c r="J142" s="194">
        <f>IFERROR(IF(AND(J80,J141)="","",(IF((SUM(J80)-SUM(J141))&gt;=0,(SUM(J80)-SUM(J141)),0))),"")</f>
        <v>0</v>
      </c>
    </row>
    <row r="143" spans="1:10" s="37" customFormat="1" ht="13.5" customHeight="1" x14ac:dyDescent="0.25">
      <c r="A143" s="45">
        <v>1.1399999999999999</v>
      </c>
      <c r="B143" s="45">
        <v>2.6299999999999901</v>
      </c>
      <c r="C143" s="45">
        <f t="shared" si="5"/>
        <v>236102.32857142857</v>
      </c>
      <c r="D143" s="45">
        <f t="shared" si="5"/>
        <v>557911.16571428371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1449738</v>
      </c>
      <c r="J143" s="194">
        <f>IFERROR(IF(AND(J141,J80)="","",(IF((SUM(J80)-SUM(J141))&lt;0,(SUM(J141)-SUM(J80)),0))),"")</f>
        <v>1484925</v>
      </c>
    </row>
    <row r="144" spans="1:10" s="37" customFormat="1" ht="13.5" customHeight="1" x14ac:dyDescent="0.25">
      <c r="A144" s="45">
        <v>1.1499999999999999</v>
      </c>
      <c r="B144" s="45">
        <v>2.6399999999999899</v>
      </c>
      <c r="C144" s="45">
        <f t="shared" si="5"/>
        <v>2.15</v>
      </c>
      <c r="D144" s="45">
        <f t="shared" si="5"/>
        <v>3.6399999999999899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0</v>
      </c>
      <c r="J144" s="194">
        <f>IFERROR(IF(AND(J145,J146)="","",SUM(J145,J146)),"")</f>
        <v>0</v>
      </c>
    </row>
    <row r="145" spans="1:919" s="37" customFormat="1" ht="13.5" customHeight="1" x14ac:dyDescent="0.25">
      <c r="A145" s="45">
        <v>1.1599999999999999</v>
      </c>
      <c r="B145" s="45">
        <v>2.6499999999999901</v>
      </c>
      <c r="C145" s="45">
        <f t="shared" si="5"/>
        <v>2.16</v>
      </c>
      <c r="D145" s="45">
        <f t="shared" si="5"/>
        <v>3.6499999999999901</v>
      </c>
      <c r="E145" s="202" t="s">
        <v>1980</v>
      </c>
      <c r="F145" s="204" t="s">
        <v>2288</v>
      </c>
      <c r="G145" s="204"/>
      <c r="H145" s="205">
        <v>313</v>
      </c>
      <c r="I145" s="112">
        <v>0</v>
      </c>
      <c r="J145" s="112">
        <v>0</v>
      </c>
    </row>
    <row r="146" spans="1:919" s="37" customFormat="1" ht="13.5" customHeight="1" x14ac:dyDescent="0.25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 x14ac:dyDescent="0.25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 x14ac:dyDescent="0.25">
      <c r="E148" s="37"/>
      <c r="F148" s="37"/>
      <c r="G148" s="37"/>
      <c r="H148" s="37"/>
      <c r="I148" s="37"/>
    </row>
    <row r="149" spans="1:919" s="151" customFormat="1" ht="17.25" customHeight="1" x14ac:dyDescent="0.25">
      <c r="E149" s="147"/>
      <c r="F149" s="146"/>
      <c r="G149" s="146"/>
      <c r="H149" s="146"/>
      <c r="I149" s="146"/>
      <c r="J149" s="148" t="s">
        <v>2291</v>
      </c>
    </row>
    <row r="150" spans="1:919" ht="33" customHeight="1" x14ac:dyDescent="0.25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30.06.
tekuće godine</v>
      </c>
      <c r="J150" s="196" t="str">
        <f>J16</f>
        <v>Od 01.01. do 30.06.
prethodne godine</v>
      </c>
    </row>
    <row r="151" spans="1:919" s="51" customFormat="1" ht="11.25" customHeight="1" x14ac:dyDescent="0.25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 x14ac:dyDescent="0.25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 x14ac:dyDescent="0.25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 x14ac:dyDescent="0.25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 x14ac:dyDescent="0.25">
      <c r="A155" s="45">
        <v>1.22</v>
      </c>
      <c r="B155" s="45">
        <v>2.71</v>
      </c>
      <c r="C155" s="45">
        <f t="shared" si="6"/>
        <v>2.2199999999999998</v>
      </c>
      <c r="D155" s="45">
        <f t="shared" si="6"/>
        <v>3.71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0</v>
      </c>
      <c r="J155" s="194">
        <f>IFERROR(IF(AND(J142,J143,J144)="","",IF((J142-J143-J144)&gt;=0,(J142-J143-J144),0)),"")</f>
        <v>0</v>
      </c>
    </row>
    <row r="156" spans="1:919" s="37" customFormat="1" ht="12.75" customHeight="1" x14ac:dyDescent="0.25">
      <c r="A156" s="45">
        <v>1.23</v>
      </c>
      <c r="B156" s="45">
        <v>2.72</v>
      </c>
      <c r="C156" s="45">
        <f t="shared" si="6"/>
        <v>254741.90714285715</v>
      </c>
      <c r="D156" s="45">
        <f t="shared" si="6"/>
        <v>577003.14857142861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1449738</v>
      </c>
      <c r="J156" s="194">
        <f>IFERROR(IF(AND(J142,J143,J144)="","",IF((J142-J143-J144)&lt;0,ABS(J142-J143-J144),0)),"")</f>
        <v>1484925</v>
      </c>
    </row>
    <row r="157" spans="1:919" s="37" customFormat="1" ht="12.75" customHeight="1" x14ac:dyDescent="0.25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 x14ac:dyDescent="0.25">
      <c r="A158" s="45">
        <v>1.25</v>
      </c>
      <c r="B158" s="45">
        <v>2.74</v>
      </c>
      <c r="C158" s="45">
        <f t="shared" si="6"/>
        <v>2.25</v>
      </c>
      <c r="D158" s="45">
        <f t="shared" si="6"/>
        <v>3.74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0</v>
      </c>
      <c r="J158" s="194">
        <f>IFERROR(IF(AND(J155,J157)="","",(IF((J155-J156+J157)&gt;=0,(SUM(J155)-SUM(J156)+SUM(J157)),0))),"")</f>
        <v>0</v>
      </c>
    </row>
    <row r="159" spans="1:919" s="37" customFormat="1" ht="12.75" customHeight="1" x14ac:dyDescent="0.25">
      <c r="A159" s="45">
        <v>1.26</v>
      </c>
      <c r="B159" s="45">
        <v>2.75</v>
      </c>
      <c r="C159" s="45">
        <f t="shared" si="6"/>
        <v>260955.10000000003</v>
      </c>
      <c r="D159" s="45">
        <f t="shared" si="6"/>
        <v>583367.14285714284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1449738</v>
      </c>
      <c r="J159" s="194">
        <f>IFERROR(IF(AND(J155,J157,J156)="","",(IF(J155-J156+J157&lt;0,ABS(SUM(J155)-SUM(J156)+SUM(J157)),0))),"")</f>
        <v>1484925</v>
      </c>
    </row>
    <row r="160" spans="1:919" s="37" customFormat="1" ht="12.75" customHeight="1" x14ac:dyDescent="0.25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 x14ac:dyDescent="0.25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 x14ac:dyDescent="0.25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5.5" x14ac:dyDescent="0.2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 x14ac:dyDescent="0.25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5.5" x14ac:dyDescent="0.2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 x14ac:dyDescent="0.25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 x14ac:dyDescent="0.25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 x14ac:dyDescent="0.25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 x14ac:dyDescent="0.25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5.5" x14ac:dyDescent="0.25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 x14ac:dyDescent="0.25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 x14ac:dyDescent="0.25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5.5" x14ac:dyDescent="0.2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 x14ac:dyDescent="0.25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 x14ac:dyDescent="0.25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 x14ac:dyDescent="0.25">
      <c r="A176" s="45">
        <v>1.43</v>
      </c>
      <c r="B176" s="45">
        <v>2.91</v>
      </c>
      <c r="C176" s="45">
        <f t="shared" si="7"/>
        <v>259143.09749999997</v>
      </c>
      <c r="D176" s="45">
        <f t="shared" si="7"/>
        <v>540145.37875000003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-1449738</v>
      </c>
      <c r="J176" s="194">
        <f>IFERROR(IF(AND(J158,J159,J161)="","",SUM(J158)-SUM(J159)+SUM(J161)),"")</f>
        <v>-1484925</v>
      </c>
    </row>
    <row r="177" spans="1:10" s="37" customFormat="1" ht="12.75" customHeight="1" x14ac:dyDescent="0.25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 x14ac:dyDescent="0.25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 x14ac:dyDescent="0.25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 x14ac:dyDescent="0.25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 x14ac:dyDescent="0.25">
      <c r="A181" s="45">
        <v>1.48</v>
      </c>
      <c r="B181" s="45">
        <v>2.94</v>
      </c>
      <c r="C181" s="45">
        <f t="shared" si="8"/>
        <v>268204.00999999995</v>
      </c>
      <c r="D181" s="45">
        <f t="shared" si="8"/>
        <v>545713.87749999994</v>
      </c>
      <c r="E181" s="202"/>
      <c r="F181" s="203" t="s">
        <v>2326</v>
      </c>
      <c r="G181" s="204"/>
      <c r="H181" s="205">
        <v>342</v>
      </c>
      <c r="I181" s="112">
        <v>-1449738</v>
      </c>
      <c r="J181" s="112">
        <v>-1484925</v>
      </c>
    </row>
    <row r="182" spans="1:10" s="37" customFormat="1" ht="12.75" customHeight="1" x14ac:dyDescent="0.25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 x14ac:dyDescent="0.25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 x14ac:dyDescent="0.25">
      <c r="A184" s="45">
        <v>1.51</v>
      </c>
      <c r="B184" s="45">
        <v>2.96</v>
      </c>
      <c r="C184" s="45">
        <f t="shared" si="8"/>
        <v>273640.5575</v>
      </c>
      <c r="D184" s="45">
        <f t="shared" si="8"/>
        <v>549426.21</v>
      </c>
      <c r="E184" s="202"/>
      <c r="F184" s="203" t="s">
        <v>2326</v>
      </c>
      <c r="G184" s="204"/>
      <c r="H184" s="205">
        <v>344</v>
      </c>
      <c r="I184" s="112">
        <v>-1449738</v>
      </c>
      <c r="J184" s="112">
        <v>-1484925</v>
      </c>
    </row>
    <row r="185" spans="1:10" s="37" customFormat="1" ht="15" customHeight="1" x14ac:dyDescent="0.25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 x14ac:dyDescent="0.25">
      <c r="C186" s="45">
        <f>IF(ISERROR(ABS(LOG(ABS(SUM(C19:C185)),EXP(3)))),"",ABS(LOG(ABS(SUM(C19:C185)),EXP(3))))</f>
        <v>5.1323599504457862</v>
      </c>
      <c r="D186" s="45">
        <f>IF(ISERROR(ABS(LOG(ABS(SUM(D19:D185)),EXP(3)))),"",ABS(LOG(ABS(SUM(D19:D185)),EXP(3))))</f>
        <v>5.5285577813590656</v>
      </c>
      <c r="E186" s="37"/>
      <c r="F186" s="37"/>
      <c r="G186" s="37"/>
      <c r="H186" s="37"/>
      <c r="I186" s="37"/>
    </row>
    <row r="187" spans="1:10" s="151" customFormat="1" ht="13.5" customHeight="1" x14ac:dyDescent="0.25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4579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5907</v>
      </c>
      <c r="E187" s="156"/>
      <c r="F187" s="115"/>
      <c r="G187" s="157"/>
      <c r="H187" s="115"/>
      <c r="I187" s="50"/>
      <c r="J187" s="158"/>
    </row>
    <row r="188" spans="1:10" s="37" customFormat="1" ht="13.5" customHeight="1" x14ac:dyDescent="0.25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 x14ac:dyDescent="0.25">
      <c r="A189" s="45"/>
      <c r="B189" s="45"/>
      <c r="C189" s="45"/>
      <c r="D189" s="45"/>
      <c r="E189" s="309" t="str">
        <f>OP!C45</f>
        <v>Mostar, 17.07.2026.</v>
      </c>
      <c r="F189" s="309"/>
      <c r="G189" s="159"/>
      <c r="J189" s="275" t="str">
        <f>OP!AJ45</f>
        <v>Marina Prskalo-Hadžović</v>
      </c>
    </row>
    <row r="190" spans="1:10" s="146" customFormat="1" ht="9.75" customHeight="1" x14ac:dyDescent="0.25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 xr:uid="{58C4BDBF-ACE5-41F1-8A62-E545FD2447A7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E49E6-3535-45EE-81D3-6E7886B9C1D8}">
  <sheetPr codeName="Sheet20">
    <tabColor rgb="FF0F932E"/>
  </sheetPr>
  <dimension ref="A1:AIJ102"/>
  <sheetViews>
    <sheetView showGridLines="0" view="pageLayout" topLeftCell="E1" zoomScaleNormal="100" workbookViewId="0">
      <selection activeCell="E12" sqref="E12:K12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10" t="str">
        <f>BS!E1</f>
        <v>UNIS TELEKOMUNIKACIJE d.d.</v>
      </c>
      <c r="F1" s="310"/>
      <c r="G1" s="310"/>
      <c r="H1" s="310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11" t="str">
        <f>BS!E3</f>
        <v>Mostar, Dr.Ante Starčevića 50</v>
      </c>
      <c r="F3" s="311"/>
      <c r="G3" s="311"/>
      <c r="H3" s="311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11" t="str">
        <f>BS!E5</f>
        <v>26.30 Proizvodnja komunikacijske opreme</v>
      </c>
      <c r="F5" s="311"/>
      <c r="G5" s="311"/>
      <c r="H5" s="311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11" t="str">
        <f>BS!E7</f>
        <v>4227000220000</v>
      </c>
      <c r="F7" s="311"/>
      <c r="G7" s="311"/>
      <c r="H7" s="311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11" t="str">
        <f>BS!E9</f>
        <v>1-815</v>
      </c>
      <c r="F9" s="311"/>
      <c r="G9" s="311"/>
      <c r="H9" s="311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11"/>
      <c r="F11" s="311"/>
      <c r="G11" s="311"/>
      <c r="H11" s="311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12" t="s">
        <v>2330</v>
      </c>
      <c r="F12" s="312"/>
      <c r="G12" s="312"/>
      <c r="H12" s="312"/>
      <c r="I12" s="312"/>
      <c r="J12" s="312"/>
      <c r="K12" s="312"/>
    </row>
    <row r="13" spans="1:920" ht="14.25" customHeight="1" x14ac:dyDescent="0.25">
      <c r="E13" s="312" t="s">
        <v>2331</v>
      </c>
      <c r="F13" s="312"/>
      <c r="G13" s="312"/>
      <c r="H13" s="312"/>
      <c r="I13" s="312"/>
      <c r="J13" s="312"/>
      <c r="K13" s="312"/>
    </row>
    <row r="14" spans="1:920" ht="14.25" customHeight="1" x14ac:dyDescent="0.25">
      <c r="E14" s="313" t="s">
        <v>2332</v>
      </c>
      <c r="F14" s="313"/>
      <c r="G14" s="313"/>
      <c r="H14" s="313"/>
      <c r="I14" s="313"/>
      <c r="J14" s="313"/>
      <c r="K14" s="313"/>
    </row>
    <row r="15" spans="1:920" ht="15" customHeight="1" x14ac:dyDescent="0.25">
      <c r="E15" s="313" t="s">
        <v>2593</v>
      </c>
      <c r="F15" s="313"/>
      <c r="G15" s="313"/>
      <c r="H15" s="313"/>
      <c r="I15" s="313"/>
      <c r="J15" s="313"/>
      <c r="K15" s="313"/>
    </row>
    <row r="16" spans="1:920" ht="13.5" customHeight="1" x14ac:dyDescent="0.25">
      <c r="E16" s="47"/>
      <c r="F16" s="48"/>
      <c r="G16" s="48"/>
      <c r="H16" s="48"/>
      <c r="I16" s="48"/>
      <c r="K16" s="152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 x14ac:dyDescent="0.25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 x14ac:dyDescent="0.25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 x14ac:dyDescent="0.25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 x14ac:dyDescent="0.25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 x14ac:dyDescent="0.25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 x14ac:dyDescent="0.25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 x14ac:dyDescent="0.25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 x14ac:dyDescent="0.25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 x14ac:dyDescent="0.2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 x14ac:dyDescent="0.25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 x14ac:dyDescent="0.25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 x14ac:dyDescent="0.25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 x14ac:dyDescent="0.25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 x14ac:dyDescent="0.25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 x14ac:dyDescent="0.25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 x14ac:dyDescent="0.25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 x14ac:dyDescent="0.25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 x14ac:dyDescent="0.25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 x14ac:dyDescent="0.25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 x14ac:dyDescent="0.2">
      <c r="E39" s="228"/>
      <c r="H39" s="161"/>
      <c r="J39" s="145"/>
      <c r="K39" s="148" t="s">
        <v>2353</v>
      </c>
    </row>
    <row r="40" spans="1:920" ht="30.75" customHeight="1" x14ac:dyDescent="0.25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 x14ac:dyDescent="0.25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 x14ac:dyDescent="0.25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 x14ac:dyDescent="0.25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 x14ac:dyDescent="0.25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 x14ac:dyDescent="0.25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 x14ac:dyDescent="0.25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 x14ac:dyDescent="0.25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 x14ac:dyDescent="0.25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 x14ac:dyDescent="0.25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 x14ac:dyDescent="0.25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 x14ac:dyDescent="0.25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 x14ac:dyDescent="0.25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 x14ac:dyDescent="0.25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 x14ac:dyDescent="0.25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 x14ac:dyDescent="0.25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 x14ac:dyDescent="0.25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 x14ac:dyDescent="0.25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 x14ac:dyDescent="0.25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 x14ac:dyDescent="0.25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 x14ac:dyDescent="0.25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 x14ac:dyDescent="0.25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 x14ac:dyDescent="0.25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 x14ac:dyDescent="0.25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 x14ac:dyDescent="0.25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 x14ac:dyDescent="0.2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 x14ac:dyDescent="0.25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 x14ac:dyDescent="0.25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 x14ac:dyDescent="0.25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 x14ac:dyDescent="0.25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 x14ac:dyDescent="0.25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 x14ac:dyDescent="0.25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 x14ac:dyDescent="0.25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 x14ac:dyDescent="0.25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 x14ac:dyDescent="0.25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 x14ac:dyDescent="0.25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 x14ac:dyDescent="0.25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 x14ac:dyDescent="0.25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 x14ac:dyDescent="0.25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 x14ac:dyDescent="0.2">
      <c r="E79" s="228"/>
      <c r="H79" s="161"/>
      <c r="J79" s="145"/>
      <c r="K79" s="148" t="s">
        <v>2416</v>
      </c>
    </row>
    <row r="80" spans="1:11" ht="30.75" customHeight="1" x14ac:dyDescent="0.25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 x14ac:dyDescent="0.25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 x14ac:dyDescent="0.25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 x14ac:dyDescent="0.25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 x14ac:dyDescent="0.25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 x14ac:dyDescent="0.2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 x14ac:dyDescent="0.25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 x14ac:dyDescent="0.2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 x14ac:dyDescent="0.25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 x14ac:dyDescent="0.25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 x14ac:dyDescent="0.2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 x14ac:dyDescent="0.25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 x14ac:dyDescent="0.25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 x14ac:dyDescent="0.25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 x14ac:dyDescent="0.25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 x14ac:dyDescent="0.25">
      <c r="E95" s="309" t="str">
        <f>OP!C45</f>
        <v>Mostar, 17.07.2026.</v>
      </c>
      <c r="F95" s="309"/>
      <c r="G95" s="159"/>
      <c r="H95" s="115"/>
      <c r="I95" s="115"/>
      <c r="J95" s="195"/>
      <c r="K95" s="275" t="str">
        <f>OP!AJ45</f>
        <v>Marina Prskalo-Hadžović</v>
      </c>
    </row>
    <row r="96" spans="1:920" ht="90" customHeight="1" x14ac:dyDescent="0.25">
      <c r="G96" s="240"/>
    </row>
    <row r="97" spans="5:12" ht="90" customHeight="1" x14ac:dyDescent="0.25">
      <c r="E97" s="37"/>
    </row>
    <row r="98" spans="5:12" ht="90" customHeight="1" x14ac:dyDescent="0.25">
      <c r="E98" s="37"/>
    </row>
    <row r="99" spans="5:12" s="150" customFormat="1" ht="12.75" x14ac:dyDescent="0.2">
      <c r="E99" s="228"/>
      <c r="H99" s="161"/>
      <c r="J99" s="145"/>
      <c r="K99" s="148" t="s">
        <v>2429</v>
      </c>
    </row>
    <row r="100" spans="5:12" x14ac:dyDescent="0.25">
      <c r="E100" s="231"/>
      <c r="G100" s="232"/>
      <c r="H100" s="232"/>
    </row>
    <row r="101" spans="5:12" x14ac:dyDescent="0.25">
      <c r="E101" s="46"/>
      <c r="G101" s="56"/>
      <c r="H101" s="56"/>
      <c r="K101" s="57"/>
      <c r="L101" s="55"/>
    </row>
    <row r="102" spans="5:12" x14ac:dyDescent="0.25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5:H5"/>
    <mergeCell ref="E95:F95"/>
    <mergeCell ref="E12:K12"/>
    <mergeCell ref="E13:K13"/>
    <mergeCell ref="E14:K14"/>
    <mergeCell ref="E15:K1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 xr:uid="{C67DE1F0-0E73-44A6-A829-70C90AC57E1C}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 xr:uid="{746A4DF0-DAF9-4844-AAFA-7D0DB5F1EF5C}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 xr:uid="{E21DFE08-6154-48CE-98E6-D8F066AF6963}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09300-C4C5-4F62-8CB1-B3C3107F4CA1}">
  <sheetPr codeName="Sheet21">
    <tabColor rgb="FF0F932E"/>
  </sheetPr>
  <dimension ref="A1:AIJ130"/>
  <sheetViews>
    <sheetView showGridLines="0" view="pageLayout" topLeftCell="E102" zoomScaleNormal="100" workbookViewId="0">
      <selection activeCell="K119" sqref="K119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10" t="str">
        <f>BS!E1</f>
        <v>UNIS TELEKOMUNIKACIJE d.d.</v>
      </c>
      <c r="F1" s="310"/>
      <c r="G1" s="310"/>
      <c r="H1" s="310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11" t="str">
        <f>BS!E3</f>
        <v>Mostar, Dr.Ante Starčevića 50</v>
      </c>
      <c r="F3" s="311"/>
      <c r="G3" s="311"/>
      <c r="H3" s="311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11" t="str">
        <f>BS!E5</f>
        <v>26.30 Proizvodnja komunikacijske opreme</v>
      </c>
      <c r="F5" s="311"/>
      <c r="G5" s="311"/>
      <c r="H5" s="311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11" t="str">
        <f>BS!E7</f>
        <v>4227000220000</v>
      </c>
      <c r="F7" s="311"/>
      <c r="G7" s="311"/>
      <c r="H7" s="311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11" t="str">
        <f>BS!E9</f>
        <v>1-815</v>
      </c>
      <c r="F9" s="311"/>
      <c r="G9" s="311"/>
      <c r="H9" s="311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11"/>
      <c r="F11" s="311"/>
      <c r="G11" s="311"/>
      <c r="H11" s="311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12" t="s">
        <v>2330</v>
      </c>
      <c r="F12" s="312"/>
      <c r="G12" s="312"/>
      <c r="H12" s="312"/>
      <c r="I12" s="312"/>
      <c r="J12" s="312"/>
      <c r="K12" s="312"/>
    </row>
    <row r="13" spans="1:920" ht="14.25" customHeight="1" x14ac:dyDescent="0.25">
      <c r="E13" s="312" t="s">
        <v>2331</v>
      </c>
      <c r="F13" s="312"/>
      <c r="G13" s="312"/>
      <c r="H13" s="312"/>
      <c r="I13" s="312"/>
      <c r="J13" s="312"/>
      <c r="K13" s="312"/>
    </row>
    <row r="14" spans="1:920" ht="14.25" customHeight="1" x14ac:dyDescent="0.25">
      <c r="E14" s="313" t="s">
        <v>2430</v>
      </c>
      <c r="F14" s="313"/>
      <c r="G14" s="313"/>
      <c r="H14" s="313"/>
      <c r="I14" s="313"/>
      <c r="J14" s="313"/>
      <c r="K14" s="313"/>
    </row>
    <row r="15" spans="1:920" ht="15" customHeight="1" x14ac:dyDescent="0.25">
      <c r="E15" s="313" t="s">
        <v>2618</v>
      </c>
      <c r="F15" s="313"/>
      <c r="G15" s="313"/>
      <c r="H15" s="313"/>
      <c r="I15" s="313"/>
      <c r="J15" s="313"/>
      <c r="K15" s="313"/>
    </row>
    <row r="16" spans="1:920" ht="13.5" customHeight="1" x14ac:dyDescent="0.25">
      <c r="E16" s="47"/>
      <c r="F16" s="48"/>
      <c r="G16" s="48"/>
      <c r="H16" s="48"/>
      <c r="I16" s="48"/>
      <c r="K16" s="153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2616</v>
      </c>
      <c r="K17" s="196" t="s">
        <v>2617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x14ac:dyDescent="0.25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 x14ac:dyDescent="0.25">
      <c r="A21" s="45">
        <v>0.01</v>
      </c>
      <c r="B21" s="45">
        <v>0.83</v>
      </c>
      <c r="C21" s="45">
        <f>IF(LEN(J21)=0,"",1+ABS((J21*A21)/LEN(J21))+A21)</f>
        <v>1813.1825000000001</v>
      </c>
      <c r="D21" s="45">
        <f>IF(LEN(K21)=0,"",1+ABS((K21*B21)/LEN(K21))+B21)</f>
        <v>154062.79874999999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-1449738</v>
      </c>
      <c r="K21" s="162">
        <v>-1484925</v>
      </c>
    </row>
    <row r="22" spans="1:920" s="37" customFormat="1" x14ac:dyDescent="0.25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 x14ac:dyDescent="0.25">
      <c r="A23" s="45">
        <v>0.02</v>
      </c>
      <c r="B23" s="45">
        <v>0.84</v>
      </c>
      <c r="C23" s="45">
        <f t="shared" si="0"/>
        <v>397.97333333333336</v>
      </c>
      <c r="D23" s="45">
        <f t="shared" si="0"/>
        <v>430.86999999999995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119086</v>
      </c>
      <c r="K23" s="162">
        <v>2043</v>
      </c>
    </row>
    <row r="24" spans="1:920" s="37" customFormat="1" x14ac:dyDescent="0.25">
      <c r="A24" s="45">
        <v>0.03</v>
      </c>
      <c r="B24" s="45">
        <v>0.85</v>
      </c>
      <c r="C24" s="45" t="str">
        <f t="shared" si="0"/>
        <v/>
      </c>
      <c r="D24" s="45">
        <f t="shared" si="0"/>
        <v>922.74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/>
      <c r="K24" s="162">
        <v>-5417</v>
      </c>
    </row>
    <row r="25" spans="1:920" s="37" customFormat="1" x14ac:dyDescent="0.25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 x14ac:dyDescent="0.25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/>
    </row>
    <row r="27" spans="1:920" s="37" customFormat="1" x14ac:dyDescent="0.25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 x14ac:dyDescent="0.25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 x14ac:dyDescent="0.25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 x14ac:dyDescent="0.25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 x14ac:dyDescent="0.25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 x14ac:dyDescent="0.25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 x14ac:dyDescent="0.2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 x14ac:dyDescent="0.25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 x14ac:dyDescent="0.25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 x14ac:dyDescent="0.25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 x14ac:dyDescent="0.2">
      <c r="E37" s="147"/>
      <c r="H37" s="161"/>
      <c r="J37" s="145"/>
      <c r="K37" s="148" t="s">
        <v>2023</v>
      </c>
    </row>
    <row r="38" spans="1:920" ht="30.75" customHeight="1" x14ac:dyDescent="0.25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30.06.
tekuće godine</v>
      </c>
      <c r="K38" s="196" t="str">
        <f>K17</f>
        <v>Od 01.01. do 30.06.
prethodne godine</v>
      </c>
    </row>
    <row r="39" spans="1:920" s="51" customFormat="1" ht="12.75" customHeight="1" x14ac:dyDescent="0.25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 x14ac:dyDescent="0.25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 x14ac:dyDescent="0.25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 x14ac:dyDescent="0.25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 x14ac:dyDescent="0.25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 x14ac:dyDescent="0.25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/>
    </row>
    <row r="45" spans="1:920" s="37" customFormat="1" x14ac:dyDescent="0.25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 x14ac:dyDescent="0.25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 x14ac:dyDescent="0.25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 x14ac:dyDescent="0.25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 x14ac:dyDescent="0.25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 x14ac:dyDescent="0.25">
      <c r="A50" s="45">
        <v>0.24</v>
      </c>
      <c r="B50" s="45">
        <v>1.07</v>
      </c>
      <c r="C50" s="45">
        <f t="shared" si="1"/>
        <v>2.3200000000000003</v>
      </c>
      <c r="D50" s="45">
        <f t="shared" si="1"/>
        <v>4.7450000000000001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-9</v>
      </c>
      <c r="K50" s="112">
        <v>-5</v>
      </c>
    </row>
    <row r="51" spans="1:11" s="37" customFormat="1" x14ac:dyDescent="0.25">
      <c r="A51" s="45">
        <v>0.25</v>
      </c>
      <c r="B51" s="45">
        <v>1.08</v>
      </c>
      <c r="C51" s="45">
        <f t="shared" si="1"/>
        <v>4379.05</v>
      </c>
      <c r="D51" s="45">
        <f t="shared" si="1"/>
        <v>21443.320000000003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87556</v>
      </c>
      <c r="K51" s="112">
        <v>119118</v>
      </c>
    </row>
    <row r="52" spans="1:11" s="37" customFormat="1" x14ac:dyDescent="0.25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 x14ac:dyDescent="0.25">
      <c r="A53" s="45">
        <v>0.26</v>
      </c>
      <c r="B53" s="45">
        <v>1.0900000000000001</v>
      </c>
      <c r="C53" s="45">
        <f t="shared" si="1"/>
        <v>19134.009999999998</v>
      </c>
      <c r="D53" s="45">
        <f t="shared" si="1"/>
        <v>129484.825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441525</v>
      </c>
      <c r="K53" s="112">
        <v>712749</v>
      </c>
    </row>
    <row r="54" spans="1:11" s="37" customFormat="1" x14ac:dyDescent="0.25">
      <c r="A54" s="45">
        <v>0.27</v>
      </c>
      <c r="B54" s="45">
        <v>1.1000000000000001</v>
      </c>
      <c r="C54" s="45">
        <f t="shared" si="1"/>
        <v>16794.505000000001</v>
      </c>
      <c r="D54" s="45">
        <f t="shared" si="1"/>
        <v>1131205.8000000003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373183</v>
      </c>
      <c r="K54" s="112">
        <v>-8226936</v>
      </c>
    </row>
    <row r="55" spans="1:11" s="37" customFormat="1" x14ac:dyDescent="0.25">
      <c r="A55" s="45">
        <v>0.28000000000000003</v>
      </c>
      <c r="B55" s="45">
        <v>1.1100000000000001</v>
      </c>
      <c r="C55" s="45">
        <f t="shared" si="1"/>
        <v>2411.4640000000004</v>
      </c>
      <c r="D55" s="45">
        <f t="shared" si="1"/>
        <v>3501.7180000000003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43039</v>
      </c>
      <c r="K55" s="112">
        <v>15764</v>
      </c>
    </row>
    <row r="56" spans="1:11" s="37" customFormat="1" x14ac:dyDescent="0.25">
      <c r="A56" s="45">
        <v>0.28999999999999998</v>
      </c>
      <c r="B56" s="45">
        <v>1.1200000000000001</v>
      </c>
      <c r="C56" s="45">
        <f t="shared" si="1"/>
        <v>18436.009999999998</v>
      </c>
      <c r="D56" s="45">
        <f t="shared" si="1"/>
        <v>153575.21333333335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-444976</v>
      </c>
      <c r="K56" s="112">
        <v>822713</v>
      </c>
    </row>
    <row r="57" spans="1:11" s="37" customFormat="1" x14ac:dyDescent="0.25">
      <c r="A57" s="45">
        <v>0.3</v>
      </c>
      <c r="B57" s="45">
        <v>1.1299999999999999</v>
      </c>
      <c r="C57" s="45">
        <f t="shared" si="1"/>
        <v>19996.699999999997</v>
      </c>
      <c r="D57" s="45">
        <f t="shared" si="1"/>
        <v>1325227.8714285712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399908</v>
      </c>
      <c r="K57" s="112">
        <v>8209363</v>
      </c>
    </row>
    <row r="58" spans="1:11" s="37" customFormat="1" x14ac:dyDescent="0.25">
      <c r="A58" s="45">
        <v>0.31</v>
      </c>
      <c r="B58" s="45">
        <v>1.1399999999999999</v>
      </c>
      <c r="C58" s="45">
        <f t="shared" si="1"/>
        <v>29222.264285714286</v>
      </c>
      <c r="D58" s="45">
        <f t="shared" si="1"/>
        <v>26079.449999999997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-659828</v>
      </c>
      <c r="K58" s="112">
        <v>137249</v>
      </c>
    </row>
    <row r="59" spans="1:11" s="37" customFormat="1" x14ac:dyDescent="0.25">
      <c r="A59" s="45">
        <v>0.32</v>
      </c>
      <c r="B59" s="45">
        <v>1.1499999999999999</v>
      </c>
      <c r="C59" s="45">
        <f t="shared" si="1"/>
        <v>6013.114285714285</v>
      </c>
      <c r="D59" s="45">
        <f t="shared" si="1"/>
        <v>236379.33124999999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-131508</v>
      </c>
      <c r="K59" s="112">
        <v>-1644363</v>
      </c>
    </row>
    <row r="60" spans="1:11" s="37" customFormat="1" x14ac:dyDescent="0.25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/>
    </row>
    <row r="61" spans="1:11" s="37" customFormat="1" ht="25.5" x14ac:dyDescent="0.25">
      <c r="A61" s="45">
        <v>0.34</v>
      </c>
      <c r="B61" s="45">
        <v>1.17</v>
      </c>
      <c r="C61" s="45">
        <f t="shared" si="1"/>
        <v>51926.224999999999</v>
      </c>
      <c r="D61" s="45">
        <f t="shared" si="1"/>
        <v>196364.29375000001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-1221762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-1342647</v>
      </c>
    </row>
    <row r="62" spans="1:11" s="37" customFormat="1" x14ac:dyDescent="0.25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 x14ac:dyDescent="0.25">
      <c r="A63" s="45">
        <v>0.35</v>
      </c>
      <c r="B63" s="45">
        <v>1.18</v>
      </c>
      <c r="C63" s="45">
        <f t="shared" si="1"/>
        <v>293814.40624999994</v>
      </c>
      <c r="D63" s="45">
        <f t="shared" si="1"/>
        <v>1354447.0866666667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-6715727</v>
      </c>
      <c r="K63" s="112">
        <v>-10330512</v>
      </c>
    </row>
    <row r="64" spans="1:11" s="37" customFormat="1" x14ac:dyDescent="0.25">
      <c r="A64" s="45">
        <v>0.36</v>
      </c>
      <c r="B64" s="45">
        <v>1.19</v>
      </c>
      <c r="C64" s="45">
        <f t="shared" si="1"/>
        <v>379299.77714285714</v>
      </c>
      <c r="D64" s="45">
        <f t="shared" si="1"/>
        <v>1666393.0199999998</v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>
        <v>7375247</v>
      </c>
      <c r="K64" s="112">
        <v>9802299</v>
      </c>
    </row>
    <row r="65" spans="1:920" s="37" customFormat="1" x14ac:dyDescent="0.25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 x14ac:dyDescent="0.25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 x14ac:dyDescent="0.25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/>
    </row>
    <row r="68" spans="1:920" s="37" customFormat="1" x14ac:dyDescent="0.25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 x14ac:dyDescent="0.25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 x14ac:dyDescent="0.25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 x14ac:dyDescent="0.25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 x14ac:dyDescent="0.25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 x14ac:dyDescent="0.2">
      <c r="E73" s="147"/>
      <c r="H73" s="161"/>
      <c r="J73" s="145"/>
      <c r="K73" s="148" t="s">
        <v>2084</v>
      </c>
    </row>
    <row r="74" spans="1:920" ht="30.75" customHeight="1" x14ac:dyDescent="0.25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30.06.
tekuće godine</v>
      </c>
      <c r="K74" s="196" t="str">
        <f>K17</f>
        <v>Od 01.01. do 30.06.
prethodne godine</v>
      </c>
    </row>
    <row r="75" spans="1:920" s="51" customFormat="1" ht="12.75" customHeight="1" x14ac:dyDescent="0.25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 x14ac:dyDescent="0.25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 x14ac:dyDescent="0.25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 x14ac:dyDescent="0.25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 x14ac:dyDescent="0.25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 x14ac:dyDescent="0.25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 x14ac:dyDescent="0.25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 x14ac:dyDescent="0.25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 x14ac:dyDescent="0.25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 x14ac:dyDescent="0.25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 x14ac:dyDescent="0.25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 x14ac:dyDescent="0.25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 x14ac:dyDescent="0.25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 x14ac:dyDescent="0.25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 x14ac:dyDescent="0.25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 x14ac:dyDescent="0.25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 x14ac:dyDescent="0.25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 x14ac:dyDescent="0.25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 x14ac:dyDescent="0.25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 x14ac:dyDescent="0.25">
      <c r="A94" s="45">
        <v>0.62</v>
      </c>
      <c r="B94" s="45">
        <v>1.45</v>
      </c>
      <c r="C94" s="45" t="str">
        <f t="shared" si="4"/>
        <v/>
      </c>
      <c r="D94" s="45" t="str">
        <f t="shared" si="4"/>
        <v/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/>
    </row>
    <row r="95" spans="1:920" s="37" customFormat="1" x14ac:dyDescent="0.25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 x14ac:dyDescent="0.25">
      <c r="A96" s="45">
        <v>0.64</v>
      </c>
      <c r="B96" s="45">
        <v>1.47</v>
      </c>
      <c r="C96" s="45">
        <f t="shared" si="4"/>
        <v>70350.44</v>
      </c>
      <c r="D96" s="45">
        <f t="shared" si="4"/>
        <v>110927.2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659520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-528213</v>
      </c>
    </row>
    <row r="97" spans="1:11" s="37" customFormat="1" x14ac:dyDescent="0.25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 x14ac:dyDescent="0.25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 x14ac:dyDescent="0.25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 x14ac:dyDescent="0.25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 x14ac:dyDescent="0.25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 x14ac:dyDescent="0.25">
      <c r="A102" s="45">
        <v>0.69</v>
      </c>
      <c r="B102" s="45">
        <v>1.52</v>
      </c>
      <c r="C102" s="45">
        <f t="shared" si="5"/>
        <v>560188.53999999992</v>
      </c>
      <c r="D102" s="45">
        <f t="shared" si="5"/>
        <v>1874631.3314285714</v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>
        <v>5683055</v>
      </c>
      <c r="K102" s="112">
        <v>8633159</v>
      </c>
    </row>
    <row r="103" spans="1:11" s="37" customFormat="1" x14ac:dyDescent="0.25">
      <c r="A103" s="45">
        <v>0.7</v>
      </c>
      <c r="B103" s="45">
        <v>1.53</v>
      </c>
      <c r="C103" s="45">
        <f t="shared" si="5"/>
        <v>508493.77499999997</v>
      </c>
      <c r="D103" s="45">
        <f t="shared" si="5"/>
        <v>1579486.9375</v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>
        <v>-5811338</v>
      </c>
      <c r="K103" s="112">
        <v>-8258742</v>
      </c>
    </row>
    <row r="104" spans="1:11" s="37" customFormat="1" x14ac:dyDescent="0.25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 x14ac:dyDescent="0.25">
      <c r="A105" s="45">
        <v>0.72</v>
      </c>
      <c r="B105" s="45">
        <v>1.55</v>
      </c>
      <c r="C105" s="45">
        <f t="shared" si="5"/>
        <v>9311.32</v>
      </c>
      <c r="D105" s="45">
        <f t="shared" si="5"/>
        <v>9630.1166666666668</v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>
        <v>-77580</v>
      </c>
      <c r="K105" s="112">
        <v>-37268</v>
      </c>
    </row>
    <row r="106" spans="1:11" s="37" customFormat="1" x14ac:dyDescent="0.25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 x14ac:dyDescent="0.25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 x14ac:dyDescent="0.25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 x14ac:dyDescent="0.25">
      <c r="A109" s="45">
        <v>0.76</v>
      </c>
      <c r="B109" s="45">
        <v>1.59</v>
      </c>
      <c r="C109" s="45">
        <f t="shared" si="5"/>
        <v>4618.3040000000001</v>
      </c>
      <c r="D109" s="45">
        <f t="shared" si="5"/>
        <v>10856.248</v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>
        <v>30372</v>
      </c>
      <c r="K109" s="112">
        <v>34131</v>
      </c>
    </row>
    <row r="110" spans="1:11" s="37" customFormat="1" x14ac:dyDescent="0.25">
      <c r="A110" s="45">
        <v>0.77</v>
      </c>
      <c r="B110" s="45">
        <v>1.6</v>
      </c>
      <c r="C110" s="45">
        <f t="shared" si="5"/>
        <v>3899.51</v>
      </c>
      <c r="D110" s="45">
        <f t="shared" si="5"/>
        <v>9104.2000000000007</v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>
        <v>-30372</v>
      </c>
      <c r="K110" s="112">
        <v>-34131</v>
      </c>
    </row>
    <row r="111" spans="1:11" ht="7.5" customHeight="1" x14ac:dyDescent="0.25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 x14ac:dyDescent="0.2">
      <c r="E112" s="147"/>
      <c r="H112" s="161"/>
      <c r="J112" s="145"/>
      <c r="K112" s="148" t="s">
        <v>2130</v>
      </c>
    </row>
    <row r="113" spans="1:920" ht="30.75" customHeight="1" x14ac:dyDescent="0.25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30.06.
tekuće godine</v>
      </c>
      <c r="K113" s="196" t="str">
        <f>K17</f>
        <v>Od 01.01. do 30.06.
prethodne godine</v>
      </c>
    </row>
    <row r="114" spans="1:920" s="51" customFormat="1" ht="12.75" customHeight="1" x14ac:dyDescent="0.25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 x14ac:dyDescent="0.25">
      <c r="A115" s="45">
        <v>0.78</v>
      </c>
      <c r="B115" s="45">
        <v>1.61</v>
      </c>
      <c r="C115" s="45">
        <f t="shared" ref="C115:D119" si="6">IF(LEN(J115)=0,"",1+ABS((J115*A115)/LEN(J115))+A115)</f>
        <v>22940.799999999999</v>
      </c>
      <c r="D115" s="45">
        <f t="shared" si="6"/>
        <v>90470.925000000003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-205863</v>
      </c>
      <c r="K115" s="194">
        <f>IFERROR(IF(AND(K98,K99,K100,K101,K102,K103,K104,K105,K106,K107,K108,K109,K110)="","",SUM(K98,K99,K100,K101,K102,K103,K104,K105,K106,K107,K108,K109,K110)),"")</f>
        <v>337149</v>
      </c>
    </row>
    <row r="116" spans="1:920" s="37" customFormat="1" ht="25.5" x14ac:dyDescent="0.25">
      <c r="A116" s="45">
        <v>0.79</v>
      </c>
      <c r="B116" s="45">
        <v>1.62</v>
      </c>
      <c r="C116" s="45">
        <f t="shared" si="6"/>
        <v>86687.925714285724</v>
      </c>
      <c r="D116" s="45">
        <f t="shared" si="6"/>
        <v>310579.09750000003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-768105</v>
      </c>
      <c r="K116" s="194">
        <f>IFERROR(IF(AND(K61,K96,K115)="","",SUM(K61,K96,K115)),"")</f>
        <v>-1533711</v>
      </c>
    </row>
    <row r="117" spans="1:920" s="37" customFormat="1" x14ac:dyDescent="0.25">
      <c r="A117" s="45">
        <v>0.8</v>
      </c>
      <c r="B117" s="45">
        <v>1.63</v>
      </c>
      <c r="C117" s="45">
        <f t="shared" si="6"/>
        <v>124301.53333333334</v>
      </c>
      <c r="D117" s="45">
        <f t="shared" si="6"/>
        <v>402910.92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932248</v>
      </c>
      <c r="K117" s="114">
        <v>1730281</v>
      </c>
    </row>
    <row r="118" spans="1:920" s="37" customFormat="1" ht="25.5" x14ac:dyDescent="0.25">
      <c r="A118" s="45">
        <v>0.81</v>
      </c>
      <c r="B118" s="45">
        <v>1.64</v>
      </c>
      <c r="C118" s="45" t="str">
        <f t="shared" si="6"/>
        <v/>
      </c>
      <c r="D118" s="45">
        <f t="shared" si="6"/>
        <v>87.92</v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>
        <v>-208</v>
      </c>
    </row>
    <row r="119" spans="1:920" s="37" customFormat="1" x14ac:dyDescent="0.25">
      <c r="A119" s="45">
        <v>0.82</v>
      </c>
      <c r="B119" s="45">
        <v>1.65</v>
      </c>
      <c r="C119" s="45">
        <f t="shared" si="6"/>
        <v>22434.696666666663</v>
      </c>
      <c r="D119" s="45">
        <f t="shared" si="6"/>
        <v>54002.2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164143</v>
      </c>
      <c r="K119" s="194">
        <f>IFERROR(IF(AND(K116,K117,K118)="","",SUM(K116,K117,K118)),"")</f>
        <v>196362</v>
      </c>
    </row>
    <row r="120" spans="1:920" s="37" customFormat="1" x14ac:dyDescent="0.25">
      <c r="A120" s="45"/>
      <c r="B120" s="45"/>
      <c r="C120" s="45">
        <f>IF(ISERROR(ABS(LOG(ABS(SUM(C21:C119)),EXP(3)))),"",ABS(LOG(ABS(SUM(C21:C119)),EXP(3))))</f>
        <v>4.876496167121938</v>
      </c>
      <c r="D120" s="45">
        <f>IF(ISERROR(ABS(LOG(ABS(SUM(D21:D119)),EXP(3)))),"",ABS(LOG(ABS(SUM(D21:D119)),EXP(3))))</f>
        <v>5.3999597734549818</v>
      </c>
      <c r="E120" s="53"/>
      <c r="F120" s="52"/>
      <c r="G120" s="52"/>
      <c r="H120" s="52"/>
      <c r="I120" s="52"/>
      <c r="J120" s="38"/>
    </row>
    <row r="121" spans="1:920" s="146" customFormat="1" ht="12.75" x14ac:dyDescent="0.2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2194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5498</v>
      </c>
      <c r="E121" s="156"/>
      <c r="F121" s="115"/>
      <c r="G121" s="157"/>
      <c r="H121" s="157"/>
      <c r="I121" s="115"/>
      <c r="J121" s="195"/>
      <c r="K121" s="158"/>
    </row>
    <row r="122" spans="1:920" s="37" customFormat="1" x14ac:dyDescent="0.25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 x14ac:dyDescent="0.25">
      <c r="A123" s="45"/>
      <c r="B123" s="45"/>
      <c r="C123" s="45"/>
      <c r="D123" s="45"/>
      <c r="E123" s="309" t="str">
        <f>OP!C45</f>
        <v>Mostar, 17.07.2026.</v>
      </c>
      <c r="F123" s="309"/>
      <c r="G123" s="159"/>
      <c r="H123" s="115"/>
      <c r="I123" s="115"/>
      <c r="J123" s="195"/>
      <c r="K123" s="275" t="str">
        <f>OP!AJ45</f>
        <v>Marina Prskalo-Hadžović</v>
      </c>
    </row>
    <row r="124" spans="1:920" s="37" customFormat="1" ht="90" customHeight="1" x14ac:dyDescent="0.25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 x14ac:dyDescent="0.25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 x14ac:dyDescent="0.25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 x14ac:dyDescent="0.25">
      <c r="E128" s="231"/>
      <c r="G128" s="232"/>
      <c r="H128" s="232"/>
    </row>
    <row r="129" spans="5:12" s="150" customFormat="1" ht="12.75" x14ac:dyDescent="0.2">
      <c r="E129" s="147">
        <f>E37</f>
        <v>0</v>
      </c>
      <c r="H129" s="161"/>
      <c r="J129" s="145"/>
      <c r="K129" s="148" t="s">
        <v>2152</v>
      </c>
    </row>
    <row r="130" spans="5:12" x14ac:dyDescent="0.25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123:F123"/>
    <mergeCell ref="E13:K13"/>
    <mergeCell ref="E14:K14"/>
    <mergeCell ref="E15:K15"/>
    <mergeCell ref="E5:H5"/>
    <mergeCell ref="E12:K12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 xr:uid="{588CEB6F-9A17-42E3-9549-534EDC7CA9DC}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 xr:uid="{97D3D16E-0AB0-4D39-8AEB-EE62F669EBE6}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 xr:uid="{6C74DB16-DFE0-4B2E-AC20-A413428C5094}">
      <formula1>-9.99999E+307</formula1>
      <formula2>0</formula2>
    </dataValidation>
    <dataValidation type="whole" allowBlank="1" showInputMessage="1" showErrorMessage="1" errorTitle="Greška u vrijednosti" error="Vrijednost mora biti ≥ 0" sqref="J101:K101" xr:uid="{DE494250-CBDE-47F5-B5A6-21DFAEC5D9FE}">
      <formula1>-9.99999E+307</formula1>
      <formula2>0</formula2>
    </dataValidation>
    <dataValidation type="whole" allowBlank="1" showInputMessage="1" showErrorMessage="1" errorTitle="Greška u vrijednosti" error="Vrijednost mora biti ≤ 0" sqref="J102:K102" xr:uid="{55F62DB5-6C6C-4E2D-9BBA-3BF05DF24532}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1E05-2A31-497E-BE64-F04A6C85BD56}">
  <sheetPr codeName="Sheet19">
    <tabColor rgb="FF0F932E"/>
  </sheetPr>
  <dimension ref="A1:AKO57"/>
  <sheetViews>
    <sheetView showGridLines="0" view="pageLayout" topLeftCell="U1" zoomScale="50" zoomScaleNormal="40" zoomScaleSheetLayoutView="70" zoomScalePageLayoutView="50" workbookViewId="0">
      <selection activeCell="AA51" sqref="AA51"/>
    </sheetView>
  </sheetViews>
  <sheetFormatPr defaultColWidth="9.85546875" defaultRowHeight="20.25" x14ac:dyDescent="0.3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 x14ac:dyDescent="0.3">
      <c r="V1" s="316" t="str">
        <f>BS!E1</f>
        <v>UNIS TELEKOMUNIKACIJE d.d.</v>
      </c>
      <c r="W1" s="316"/>
      <c r="X1" s="316"/>
    </row>
    <row r="2" spans="1:977" s="61" customFormat="1" ht="33" x14ac:dyDescent="0.4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 x14ac:dyDescent="0.4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6" t="str">
        <f>BS!E3</f>
        <v>Mostar, Dr.Ante Starčevića 50</v>
      </c>
      <c r="W3" s="316"/>
      <c r="X3" s="316"/>
      <c r="Y3" s="316"/>
      <c r="AC3" s="60"/>
      <c r="AD3" s="60"/>
      <c r="AE3" s="60"/>
      <c r="AF3" s="60"/>
      <c r="AG3" s="256" t="s">
        <v>2549</v>
      </c>
    </row>
    <row r="4" spans="1:977" s="61" customFormat="1" ht="26.25" customHeight="1" x14ac:dyDescent="0.4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 x14ac:dyDescent="0.4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6" t="str">
        <f>BS!E5</f>
        <v>26.30 Proizvodnja komunikacijske opreme</v>
      </c>
      <c r="W5" s="316"/>
      <c r="X5" s="316"/>
      <c r="Y5" s="316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 x14ac:dyDescent="0.45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 x14ac:dyDescent="0.45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6" t="str">
        <f>BS!E7</f>
        <v>4227000220000</v>
      </c>
      <c r="W7" s="316"/>
      <c r="X7" s="316"/>
      <c r="Y7" s="316"/>
      <c r="Z7" s="60"/>
      <c r="AA7" s="60"/>
      <c r="AB7" s="60"/>
      <c r="AC7" s="324"/>
      <c r="AD7" s="324"/>
      <c r="AE7" s="324"/>
      <c r="AF7" s="324"/>
      <c r="AG7" s="324"/>
      <c r="AH7" s="60"/>
    </row>
    <row r="8" spans="1:977" s="164" customFormat="1" ht="21" customHeight="1" x14ac:dyDescent="0.45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 x14ac:dyDescent="0.45">
      <c r="U9" s="167"/>
      <c r="V9" s="316" t="str">
        <f>BS!E9</f>
        <v>1-815</v>
      </c>
      <c r="W9" s="316"/>
      <c r="X9" s="316"/>
      <c r="Y9" s="316"/>
      <c r="AG9" s="169"/>
      <c r="AH9" s="170"/>
      <c r="AI9" s="170"/>
      <c r="AJ9" s="170"/>
      <c r="AK9" s="170"/>
    </row>
    <row r="10" spans="1:977" s="164" customFormat="1" ht="21.75" customHeight="1" x14ac:dyDescent="0.45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 x14ac:dyDescent="0.45">
      <c r="U11" s="167"/>
      <c r="V11" s="317"/>
      <c r="W11" s="317"/>
      <c r="X11" s="317"/>
      <c r="Y11" s="317"/>
      <c r="AG11" s="169"/>
      <c r="AH11" s="170"/>
      <c r="AI11" s="170"/>
      <c r="AJ11" s="170"/>
      <c r="AK11" s="170"/>
    </row>
    <row r="12" spans="1:977" ht="25.5" x14ac:dyDescent="0.3">
      <c r="U12" s="325" t="s">
        <v>2505</v>
      </c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</row>
    <row r="13" spans="1:977" ht="22.5" x14ac:dyDescent="0.3">
      <c r="U13" s="323" t="s">
        <v>2619</v>
      </c>
      <c r="V13" s="323"/>
      <c r="W13" s="323"/>
      <c r="X13" s="323"/>
      <c r="Y13" s="323"/>
      <c r="Z13" s="323"/>
      <c r="AA13" s="323"/>
      <c r="AB13" s="323"/>
      <c r="AC13" s="323"/>
      <c r="AD13" s="323"/>
      <c r="AE13" s="323"/>
      <c r="AF13" s="323"/>
      <c r="AG13" s="323"/>
    </row>
    <row r="14" spans="1:977" ht="22.5" x14ac:dyDescent="0.3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 x14ac:dyDescent="0.3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26" t="s">
        <v>2506</v>
      </c>
      <c r="V15" s="326"/>
      <c r="W15" s="327" t="s">
        <v>1976</v>
      </c>
      <c r="X15" s="326" t="s">
        <v>2507</v>
      </c>
      <c r="Y15" s="326"/>
      <c r="Z15" s="326"/>
      <c r="AA15" s="326"/>
      <c r="AB15" s="326"/>
      <c r="AC15" s="326"/>
      <c r="AD15" s="328" t="s">
        <v>2508</v>
      </c>
      <c r="AE15" s="328" t="s">
        <v>2509</v>
      </c>
      <c r="AF15" s="328" t="s">
        <v>2510</v>
      </c>
      <c r="AG15" s="328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 x14ac:dyDescent="0.35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26"/>
      <c r="V16" s="326"/>
      <c r="W16" s="327"/>
      <c r="X16" s="120" t="s">
        <v>2100</v>
      </c>
      <c r="Y16" s="328" t="s">
        <v>2105</v>
      </c>
      <c r="Z16" s="326" t="s">
        <v>2512</v>
      </c>
      <c r="AA16" s="328" t="s">
        <v>2513</v>
      </c>
      <c r="AB16" s="328" t="s">
        <v>2514</v>
      </c>
      <c r="AC16" s="328" t="s">
        <v>2515</v>
      </c>
      <c r="AD16" s="328"/>
      <c r="AE16" s="328"/>
      <c r="AF16" s="328"/>
      <c r="AG16" s="328"/>
    </row>
    <row r="17" spans="1:977" s="67" customFormat="1" ht="9" customHeight="1" x14ac:dyDescent="0.35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26"/>
      <c r="V17" s="326"/>
      <c r="W17" s="327"/>
      <c r="X17" s="121" t="s">
        <v>138</v>
      </c>
      <c r="Y17" s="328"/>
      <c r="Z17" s="326"/>
      <c r="AA17" s="328"/>
      <c r="AB17" s="328"/>
      <c r="AC17" s="328"/>
      <c r="AD17" s="328"/>
      <c r="AE17" s="328"/>
      <c r="AF17" s="328"/>
      <c r="AG17" s="328"/>
    </row>
    <row r="18" spans="1:977" s="69" customFormat="1" ht="61.5" customHeight="1" x14ac:dyDescent="0.35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26"/>
      <c r="V18" s="326"/>
      <c r="W18" s="327"/>
      <c r="X18" s="122" t="s">
        <v>2516</v>
      </c>
      <c r="Y18" s="328"/>
      <c r="Z18" s="326"/>
      <c r="AA18" s="328"/>
      <c r="AB18" s="328"/>
      <c r="AC18" s="328"/>
      <c r="AD18" s="328"/>
      <c r="AE18" s="328"/>
      <c r="AF18" s="328"/>
      <c r="AG18" s="328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 x14ac:dyDescent="0.35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26"/>
      <c r="V19" s="326"/>
      <c r="W19" s="327"/>
      <c r="X19" s="121" t="s">
        <v>138</v>
      </c>
      <c r="Y19" s="328"/>
      <c r="Z19" s="326"/>
      <c r="AA19" s="328"/>
      <c r="AB19" s="328"/>
      <c r="AC19" s="328"/>
      <c r="AD19" s="328"/>
      <c r="AE19" s="328"/>
      <c r="AF19" s="328"/>
      <c r="AG19" s="328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 x14ac:dyDescent="0.35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26"/>
      <c r="V20" s="326"/>
      <c r="W20" s="327"/>
      <c r="X20" s="123" t="s">
        <v>2517</v>
      </c>
      <c r="Y20" s="328"/>
      <c r="Z20" s="326"/>
      <c r="AA20" s="328"/>
      <c r="AB20" s="328"/>
      <c r="AC20" s="328"/>
      <c r="AD20" s="328"/>
      <c r="AE20" s="328"/>
      <c r="AF20" s="328"/>
      <c r="AG20" s="328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 x14ac:dyDescent="0.25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22">
        <v>1</v>
      </c>
      <c r="V21" s="322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 x14ac:dyDescent="0.25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5123.3814285714288</v>
      </c>
      <c r="L22" s="45" t="str">
        <f t="shared" si="0"/>
        <v/>
      </c>
      <c r="M22" s="45">
        <f t="shared" si="0"/>
        <v>102541.52714285714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339767.74000000011</v>
      </c>
      <c r="R22" s="45">
        <f t="shared" si="0"/>
        <v>810367.938571429</v>
      </c>
      <c r="S22" s="45" t="str">
        <f t="shared" si="0"/>
        <v/>
      </c>
      <c r="T22" s="45" t="str">
        <f t="shared" si="0"/>
        <v/>
      </c>
      <c r="U22" s="318" t="s">
        <v>2620</v>
      </c>
      <c r="V22" s="318"/>
      <c r="W22" s="119">
        <v>901</v>
      </c>
      <c r="X22" s="125">
        <v>3585660</v>
      </c>
      <c r="Y22" s="126"/>
      <c r="Z22" s="126">
        <v>1407412</v>
      </c>
      <c r="AA22" s="126"/>
      <c r="AB22" s="126"/>
      <c r="AC22" s="126"/>
      <c r="AD22" s="126">
        <v>-1788238</v>
      </c>
      <c r="AE22" s="143">
        <f>IFERROR(IF(AND(X22,Y22,Z22,AA22,AB22,AC22,AD22)="","",SUM(X22,Y22,Z22,AA22,AB22,AC22,AD22)),"")</f>
        <v>3204834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 x14ac:dyDescent="0.25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21" t="s">
        <v>2518</v>
      </c>
      <c r="V23" s="321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 x14ac:dyDescent="0.25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21" t="s">
        <v>2519</v>
      </c>
      <c r="V24" s="321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 x14ac:dyDescent="0.25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20490.525714285715</v>
      </c>
      <c r="L25" s="45" t="str">
        <f t="shared" si="0"/>
        <v/>
      </c>
      <c r="M25" s="45">
        <f t="shared" si="0"/>
        <v>108573.32285714286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346473.66250000009</v>
      </c>
      <c r="R25" s="45">
        <f t="shared" si="0"/>
        <v>824102.97142857173</v>
      </c>
      <c r="S25" s="45" t="str">
        <f t="shared" si="0"/>
        <v/>
      </c>
      <c r="T25" s="45" t="str">
        <f t="shared" si="0"/>
        <v/>
      </c>
      <c r="U25" s="320" t="s">
        <v>2621</v>
      </c>
      <c r="V25" s="320"/>
      <c r="W25" s="119">
        <v>904</v>
      </c>
      <c r="X25" s="143">
        <f>IFERROR(IF(AND(X22,X23,X24)="","",SUM(X22,X23,X24)),"")</f>
        <v>3585660</v>
      </c>
      <c r="Y25" s="143" t="str">
        <f t="shared" ref="Y25:AF25" si="1">IFERROR(IF(AND(Y22,Y23,Y24)="","",SUM(Y22,Y23,Y24)),"")</f>
        <v/>
      </c>
      <c r="Z25" s="143">
        <f t="shared" si="1"/>
        <v>1407412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-1788238</v>
      </c>
      <c r="AE25" s="143">
        <f>IFERROR(IF(AND(X25,Y25,Z25,AA25,AB25,AC25,AD25)="","",SUM(X25,Y25,Z25,AA25,AB25,AC25,AD25)),"")</f>
        <v>3204834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 x14ac:dyDescent="0.25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289562.93500000011</v>
      </c>
      <c r="R27" s="45">
        <f t="shared" si="0"/>
        <v>335967.09125000011</v>
      </c>
      <c r="S27" s="45" t="str">
        <f t="shared" si="0"/>
        <v/>
      </c>
      <c r="T27" s="45" t="str">
        <f t="shared" si="0"/>
        <v/>
      </c>
      <c r="U27" s="321" t="s">
        <v>2520</v>
      </c>
      <c r="V27" s="321"/>
      <c r="W27" s="128">
        <v>905</v>
      </c>
      <c r="X27" s="129"/>
      <c r="Y27" s="129"/>
      <c r="Z27" s="129"/>
      <c r="AA27" s="129"/>
      <c r="AB27" s="129"/>
      <c r="AC27" s="129"/>
      <c r="AD27" s="129">
        <v>-1484925</v>
      </c>
      <c r="AE27" s="144">
        <f>IFERROR(IF(AND(X27,Y27,Z27,AA27,AB27,AC27,AD27)="","",SUM(X27,Y27,Z27,AA27,AB27,AC27,AD27)),"")</f>
        <v>-1484925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 x14ac:dyDescent="0.25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21" t="s">
        <v>2521</v>
      </c>
      <c r="V28" s="321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 x14ac:dyDescent="0.25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293275.26750000013</v>
      </c>
      <c r="R29" s="45">
        <f t="shared" si="0"/>
        <v>339679.42375000013</v>
      </c>
      <c r="S29" s="45" t="str">
        <f t="shared" si="0"/>
        <v/>
      </c>
      <c r="T29" s="45" t="str">
        <f t="shared" si="0"/>
        <v/>
      </c>
      <c r="U29" s="320" t="s">
        <v>2522</v>
      </c>
      <c r="V29" s="321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-1484925</v>
      </c>
      <c r="AE29" s="143">
        <f>IFERROR(IF(AND(X29,Y29,Z29,AA29,AB29,AC29,AD29)="","",SUM(X29,Y29,Z29,AA29,AB29,AC29,AD29)),"")</f>
        <v>-1484925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 x14ac:dyDescent="0.25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 x14ac:dyDescent="0.25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21" t="s">
        <v>2523</v>
      </c>
      <c r="V31" s="321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 x14ac:dyDescent="0.25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21" t="s">
        <v>2524</v>
      </c>
      <c r="V32" s="321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 x14ac:dyDescent="0.25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21" t="s">
        <v>2525</v>
      </c>
      <c r="V33" s="321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 x14ac:dyDescent="0.25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>
        <f t="shared" si="0"/>
        <v>413851.98571428587</v>
      </c>
      <c r="R34" s="45">
        <f t="shared" si="0"/>
        <v>477717.87857142877</v>
      </c>
      <c r="S34" s="45" t="str">
        <f t="shared" si="0"/>
        <v/>
      </c>
      <c r="T34" s="45" t="str">
        <f t="shared" si="0"/>
        <v/>
      </c>
      <c r="U34" s="321" t="s">
        <v>2526</v>
      </c>
      <c r="V34" s="321"/>
      <c r="W34" s="128">
        <v>911</v>
      </c>
      <c r="X34" s="129"/>
      <c r="Y34" s="129"/>
      <c r="Z34" s="129"/>
      <c r="AA34" s="129"/>
      <c r="AB34" s="129"/>
      <c r="AC34" s="129"/>
      <c r="AD34" s="129">
        <v>1788238</v>
      </c>
      <c r="AE34" s="144">
        <f>IFERROR(IF(AND(X34,Y34,Z34,AA34,AB34,AC34,AD34)="","",SUM(X34,Y34,Z34,AA34,AB34,AC34,AD34)),"")</f>
        <v>1788238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 x14ac:dyDescent="0.25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>
        <f t="shared" si="0"/>
        <v>15138.403333333335</v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>
        <f t="shared" si="0"/>
        <v>45901.513333333351</v>
      </c>
      <c r="S35" s="45" t="str">
        <f t="shared" si="0"/>
        <v/>
      </c>
      <c r="T35" s="45" t="str">
        <f t="shared" si="0"/>
        <v/>
      </c>
      <c r="U35" s="319" t="s">
        <v>2527</v>
      </c>
      <c r="V35" s="319"/>
      <c r="W35" s="128">
        <v>912</v>
      </c>
      <c r="X35" s="129"/>
      <c r="Y35" s="129"/>
      <c r="Z35" s="129">
        <v>146485</v>
      </c>
      <c r="AA35" s="129"/>
      <c r="AB35" s="129"/>
      <c r="AC35" s="129"/>
      <c r="AD35" s="129"/>
      <c r="AE35" s="144">
        <f>IFERROR(IF(AND(X35,Y35,Z35,AA35,AB35,AC35,AD35)="","",SUM(X35,Y35,Z35,AA35,AB35,AC35,AD35)),"")</f>
        <v>146485</v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 x14ac:dyDescent="0.25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 x14ac:dyDescent="0.25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66591.958571428579</v>
      </c>
      <c r="L37" s="45" t="str">
        <f t="shared" si="0"/>
        <v/>
      </c>
      <c r="M37" s="45">
        <f t="shared" si="0"/>
        <v>139852.36000000004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304412.26500000013</v>
      </c>
      <c r="R37" s="45">
        <f t="shared" si="0"/>
        <v>986753.53000000049</v>
      </c>
      <c r="S37" s="45" t="str">
        <f t="shared" si="0"/>
        <v/>
      </c>
      <c r="T37" s="45" t="str">
        <f t="shared" si="0"/>
        <v/>
      </c>
      <c r="U37" s="320" t="s">
        <v>2622</v>
      </c>
      <c r="V37" s="320"/>
      <c r="W37" s="119">
        <v>913</v>
      </c>
      <c r="X37" s="143">
        <f>IFERROR(IF(AND(X25,X29,X31,X32,X33,X34,X35)="","",SUM(X25,X29,X31)-SUM(X32)-SUM(X33)+SUM(X34,X35)),"")</f>
        <v>3585660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1553897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-1484925</v>
      </c>
      <c r="AE37" s="143">
        <f>IFERROR(IF(AND(X37,Y37,Z37,AA37,AB37,AC37,AD37)="","",SUM(X37,Y37,Z37,AA37,AB37,AC37,AD37)),"")</f>
        <v>3654632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 x14ac:dyDescent="0.25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 x14ac:dyDescent="0.25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21" t="s">
        <v>2528</v>
      </c>
      <c r="V39" s="321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 x14ac:dyDescent="0.25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21" t="s">
        <v>2529</v>
      </c>
      <c r="V40" s="321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 x14ac:dyDescent="0.25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81959.102857142861</v>
      </c>
      <c r="L41" s="45" t="str">
        <f t="shared" si="4"/>
        <v/>
      </c>
      <c r="M41" s="45">
        <f t="shared" si="4"/>
        <v>146511.9485714286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309980.7637500001</v>
      </c>
      <c r="R41" s="45">
        <f t="shared" si="4"/>
        <v>1002416.2685714291</v>
      </c>
      <c r="S41" s="45" t="str">
        <f t="shared" si="4"/>
        <v/>
      </c>
      <c r="T41" s="45" t="str">
        <f t="shared" si="4"/>
        <v/>
      </c>
      <c r="U41" s="320" t="s">
        <v>2623</v>
      </c>
      <c r="V41" s="320"/>
      <c r="W41" s="119">
        <v>916</v>
      </c>
      <c r="X41" s="143">
        <f>IFERROR(IF(AND(X37,X39,X40)="","",SUM(X37,X39,X40)),"")</f>
        <v>3585660</v>
      </c>
      <c r="Y41" s="143" t="str">
        <f t="shared" ref="Y41:AD41" si="5">IFERROR(IF(AND(Y37,Y39,Y40)="","",SUM(Y37,Y39,Y40)),"")</f>
        <v/>
      </c>
      <c r="Z41" s="143">
        <f t="shared" si="5"/>
        <v>1553897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-1484925</v>
      </c>
      <c r="AE41" s="143">
        <f>IFERROR(IF(AND(X41,Y41,Z41,AA41,AB41,AC41,AD41)="","",SUM(X41,Y41,Z41,AA41,AB41,AC41,AD41)),"")</f>
        <v>3654632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 x14ac:dyDescent="0.25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 x14ac:dyDescent="0.25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304447.66000000009</v>
      </c>
      <c r="R43" s="45">
        <f t="shared" si="4"/>
        <v>349752.22250000015</v>
      </c>
      <c r="S43" s="45" t="str">
        <f t="shared" si="4"/>
        <v/>
      </c>
      <c r="T43" s="45" t="str">
        <f t="shared" si="4"/>
        <v/>
      </c>
      <c r="U43" s="321" t="s">
        <v>2530</v>
      </c>
      <c r="V43" s="321"/>
      <c r="W43" s="128">
        <v>917</v>
      </c>
      <c r="X43" s="129"/>
      <c r="Y43" s="129"/>
      <c r="Z43" s="129"/>
      <c r="AA43" s="129"/>
      <c r="AB43" s="129"/>
      <c r="AC43" s="129"/>
      <c r="AD43" s="129">
        <v>-1449738</v>
      </c>
      <c r="AE43" s="144">
        <f>IFERROR(IF(AND(X43,Y43,Z43,AA43,AB43,AC43,AD43)="","",SUM(X43,Y43,Z43,AA43,AB43,AC43,AD43)),"")</f>
        <v>-1449738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 x14ac:dyDescent="0.25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21" t="s">
        <v>2531</v>
      </c>
      <c r="V44" s="321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 x14ac:dyDescent="0.25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308072.02500000014</v>
      </c>
      <c r="R45" s="45">
        <f t="shared" si="4"/>
        <v>353376.58750000014</v>
      </c>
      <c r="S45" s="45" t="str">
        <f t="shared" si="4"/>
        <v/>
      </c>
      <c r="T45" s="45" t="str">
        <f t="shared" si="4"/>
        <v/>
      </c>
      <c r="U45" s="320" t="s">
        <v>2532</v>
      </c>
      <c r="V45" s="321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-1449738</v>
      </c>
      <c r="AE45" s="143">
        <f>IFERROR(IF(AND(X45,Y45,Z45,AA45,AB45,AC45,AD45)="","",SUM(X45,Y45,Z45,AA45,AB45,AC45,AD45)),"")</f>
        <v>-1449738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 x14ac:dyDescent="0.25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 x14ac:dyDescent="0.25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21" t="s">
        <v>2533</v>
      </c>
      <c r="V47" s="321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 x14ac:dyDescent="0.25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21" t="s">
        <v>2534</v>
      </c>
      <c r="V48" s="321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 x14ac:dyDescent="0.25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21" t="s">
        <v>2535</v>
      </c>
      <c r="V49" s="321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 x14ac:dyDescent="0.25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>
        <f t="shared" si="4"/>
        <v>369112.66857142869</v>
      </c>
      <c r="R50" s="45">
        <f t="shared" si="4"/>
        <v>422145.95428571448</v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>
        <v>1484925</v>
      </c>
      <c r="AE50" s="144">
        <f>IFERROR(IF(AND(X50,Y50,Z50,AA50,AB50,AC50,AD50)="","",SUM(X50,Y50,Z50,AA50,AB50,AC50,AD50)),"")</f>
        <v>1484925</v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 x14ac:dyDescent="0.25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>
        <f t="shared" si="4"/>
        <v>13229.85666666667</v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>
        <f t="shared" si="4"/>
        <v>35754.666666666679</v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>
        <v>107255</v>
      </c>
      <c r="AA51" s="129"/>
      <c r="AB51" s="129"/>
      <c r="AC51" s="129"/>
      <c r="AD51" s="129"/>
      <c r="AE51" s="144">
        <f>IFERROR(IF(AND(X51,Y51,Z51,AA51,AB51,AC51,AD51)="","",SUM(X51,Y51,Z51,AA51,AB51,AC51,AD51)),"")</f>
        <v>107255</v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 x14ac:dyDescent="0.25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 x14ac:dyDescent="0.25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128060.53571428571</v>
      </c>
      <c r="L53" s="103" t="str">
        <f t="shared" si="4"/>
        <v/>
      </c>
      <c r="M53" s="103">
        <f t="shared" si="4"/>
        <v>177982.32142857151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318945.12000000011</v>
      </c>
      <c r="R53" s="103">
        <f t="shared" si="4"/>
        <v>1090305.6871428576</v>
      </c>
      <c r="S53" s="103" t="str">
        <f t="shared" si="4"/>
        <v/>
      </c>
      <c r="T53" s="103" t="str">
        <f t="shared" si="4"/>
        <v/>
      </c>
      <c r="U53" s="318" t="s">
        <v>2624</v>
      </c>
      <c r="V53" s="318"/>
      <c r="W53" s="119">
        <v>925</v>
      </c>
      <c r="X53" s="143">
        <f>IFERROR(IF(AND(X41,X45,X47,X48,X49,X50,X51)="","",SUM(X41,X45,X47)-SUM(X48)-SUM(X49)+SUM(X50,X51)),"")</f>
        <v>3585660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1661152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-1449738</v>
      </c>
      <c r="AE53" s="143">
        <f>IFERROR(IF(AND(X53,Y53,Z53,AA53,AB53,AC53,AD53)="","",SUM(X53,Y53,Z53,AA53,AB53,AC53,AD53)),"")</f>
        <v>3797074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 x14ac:dyDescent="0.3">
      <c r="K54" s="239">
        <f>IF(ISERROR(ABS(LOG(ABS(SUM(K22:K53)),EXP(3)))),"",ABS(LOG(ABS(SUM(K22:K53)),EXP(3))))</f>
        <v>4.2063095735486336</v>
      </c>
      <c r="L54" s="239" t="str">
        <f t="shared" ref="L54:T54" si="8">IF(ISERROR(ABS(LOG(ABS(SUM(L22:L53)),EXP(3)))),"",ABS(LOG(ABS(SUM(L22:L53)),EXP(3))))</f>
        <v/>
      </c>
      <c r="M54" s="239">
        <f t="shared" si="8"/>
        <v>4.4880972530998893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5.0319538272086364</v>
      </c>
      <c r="R54" s="239">
        <f t="shared" si="8"/>
        <v>5.2573236067609797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 x14ac:dyDescent="0.3"/>
    <row r="56" spans="1:33" x14ac:dyDescent="0.3">
      <c r="U56" s="262" t="s">
        <v>2149</v>
      </c>
      <c r="AF56" s="263" t="s">
        <v>2151</v>
      </c>
      <c r="AG56" s="269" t="s">
        <v>2150</v>
      </c>
    </row>
    <row r="57" spans="1:33" x14ac:dyDescent="0.3">
      <c r="U57" s="315" t="str">
        <f>OP!C45</f>
        <v>Mostar, 17.07.2026.</v>
      </c>
      <c r="V57" s="315"/>
      <c r="AG57" s="274" t="str">
        <f>OP!AJ45</f>
        <v>Marina Prskalo-Hadžović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7F149976-F6E7-4323-9F44-4E3E3914486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3BE3-D4B0-458B-89F9-D96FE0E77753}">
  <sheetPr>
    <tabColor rgb="FF0F932E"/>
  </sheetPr>
  <dimension ref="A1:AIJ60"/>
  <sheetViews>
    <sheetView showGridLines="0" view="pageLayout" topLeftCell="B16" zoomScale="80" zoomScaleNormal="100" zoomScalePageLayoutView="80" workbookViewId="0">
      <selection activeCell="S18" sqref="S18:AQ18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329" t="str">
        <f>BS!E1</f>
        <v>UNIS TELEKOMUNIKACIJE d.d.</v>
      </c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305" t="s">
        <v>2541</v>
      </c>
      <c r="AL1" s="306"/>
      <c r="AM1" s="306"/>
      <c r="AN1" s="306"/>
      <c r="AO1" s="306"/>
      <c r="AP1" s="306"/>
      <c r="AQ1" s="306"/>
    </row>
    <row r="2" spans="1:920" s="81" customFormat="1" ht="14.25" customHeight="1" x14ac:dyDescent="0.25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37" t="s">
        <v>2586</v>
      </c>
      <c r="AL2" s="337"/>
      <c r="AM2" s="337"/>
      <c r="AN2" s="337"/>
      <c r="AO2" s="337"/>
      <c r="AP2" s="337"/>
      <c r="AQ2" s="337"/>
    </row>
    <row r="3" spans="1:920" s="81" customFormat="1" ht="15" customHeight="1" x14ac:dyDescent="0.25">
      <c r="B3" s="266"/>
      <c r="C3" s="329" t="str">
        <f>BS!E3</f>
        <v>Mostar, Dr.Ante Starčevića 50</v>
      </c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 x14ac:dyDescent="0.25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90"/>
      <c r="AL4" s="290"/>
      <c r="AM4" s="290"/>
      <c r="AN4" s="290"/>
      <c r="AO4" s="290"/>
      <c r="AP4" s="290"/>
      <c r="AQ4" s="290"/>
    </row>
    <row r="5" spans="1:920" s="80" customFormat="1" ht="15" customHeight="1" x14ac:dyDescent="0.25">
      <c r="C5" s="281" t="str">
        <f>BS!E5</f>
        <v>26.30 Proizvodnja komunikacijske opreme</v>
      </c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 x14ac:dyDescent="0.25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 x14ac:dyDescent="0.25">
      <c r="C7" s="329" t="str">
        <f>BS!E7</f>
        <v>4227000220000</v>
      </c>
      <c r="D7" s="329"/>
      <c r="E7" s="329"/>
      <c r="F7" s="329"/>
      <c r="G7" s="329"/>
      <c r="H7" s="329"/>
      <c r="I7" s="329"/>
      <c r="J7" s="329"/>
      <c r="K7" s="329"/>
      <c r="L7" s="329"/>
      <c r="M7" s="329"/>
      <c r="N7" s="329"/>
      <c r="O7" s="329"/>
      <c r="P7" s="329"/>
      <c r="Q7" s="329"/>
      <c r="R7" s="329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 x14ac:dyDescent="0.25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 x14ac:dyDescent="0.25">
      <c r="C9" s="329" t="str">
        <f>BS!E9</f>
        <v>1-815</v>
      </c>
      <c r="D9" s="329"/>
      <c r="E9" s="329"/>
      <c r="F9" s="329"/>
      <c r="G9" s="329"/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</row>
    <row r="10" spans="1:920" ht="21" customHeight="1" x14ac:dyDescent="0.25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 x14ac:dyDescent="0.25">
      <c r="A11" s="45"/>
      <c r="B11" s="45"/>
      <c r="C11" s="338" t="s">
        <v>2587</v>
      </c>
      <c r="D11" s="339"/>
      <c r="E11" s="339"/>
      <c r="F11" s="339"/>
      <c r="G11" s="339"/>
      <c r="H11" s="339"/>
      <c r="I11" s="339"/>
      <c r="J11" s="339"/>
      <c r="K11" s="339"/>
      <c r="L11" s="339"/>
      <c r="M11" s="339"/>
      <c r="N11" s="339"/>
      <c r="O11" s="339"/>
      <c r="P11" s="339"/>
      <c r="Q11" s="339"/>
      <c r="R11" s="339"/>
      <c r="S11" s="339"/>
      <c r="T11" s="339"/>
      <c r="U11" s="339"/>
      <c r="V11" s="339"/>
      <c r="W11" s="339"/>
      <c r="X11" s="339"/>
      <c r="Y11" s="339"/>
      <c r="Z11" s="339"/>
      <c r="AA11" s="339"/>
      <c r="AB11" s="339"/>
      <c r="AC11" s="339"/>
      <c r="AD11" s="339"/>
      <c r="AE11" s="339"/>
      <c r="AF11" s="339"/>
      <c r="AG11" s="339"/>
      <c r="AH11" s="339"/>
      <c r="AI11" s="339"/>
      <c r="AJ11" s="339"/>
      <c r="AK11" s="339"/>
      <c r="AL11" s="339"/>
      <c r="AM11" s="339"/>
      <c r="AN11" s="339"/>
      <c r="AO11" s="339"/>
      <c r="AP11" s="339"/>
      <c r="AQ11" s="339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 x14ac:dyDescent="0.25">
      <c r="A12" s="45"/>
      <c r="B12" s="45"/>
      <c r="C12" s="339"/>
      <c r="D12" s="339"/>
      <c r="E12" s="339"/>
      <c r="F12" s="339"/>
      <c r="G12" s="339"/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  <c r="U12" s="339"/>
      <c r="V12" s="339"/>
      <c r="W12" s="339"/>
      <c r="X12" s="339"/>
      <c r="Y12" s="339"/>
      <c r="Z12" s="339"/>
      <c r="AA12" s="339"/>
      <c r="AB12" s="339"/>
      <c r="AC12" s="339"/>
      <c r="AD12" s="339"/>
      <c r="AE12" s="339"/>
      <c r="AF12" s="339"/>
      <c r="AG12" s="339"/>
      <c r="AH12" s="339"/>
      <c r="AI12" s="339"/>
      <c r="AJ12" s="339"/>
      <c r="AK12" s="339"/>
      <c r="AL12" s="339"/>
      <c r="AM12" s="339"/>
      <c r="AN12" s="339"/>
      <c r="AO12" s="339"/>
      <c r="AP12" s="339"/>
      <c r="AQ12" s="339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 x14ac:dyDescent="0.25">
      <c r="C13" s="87"/>
      <c r="AJ13" s="253"/>
    </row>
    <row r="14" spans="1:920" ht="15.75" customHeight="1" x14ac:dyDescent="0.25">
      <c r="C14" s="284" t="s">
        <v>2588</v>
      </c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6"/>
      <c r="S14" s="284" t="s">
        <v>2589</v>
      </c>
      <c r="T14" s="285"/>
      <c r="U14" s="285"/>
      <c r="V14" s="285"/>
      <c r="W14" s="285"/>
      <c r="X14" s="285"/>
      <c r="Y14" s="285"/>
      <c r="Z14" s="285"/>
      <c r="AA14" s="285"/>
      <c r="AB14" s="285"/>
      <c r="AC14" s="285"/>
      <c r="AD14" s="285"/>
      <c r="AE14" s="285"/>
      <c r="AF14" s="285"/>
      <c r="AG14" s="285"/>
      <c r="AH14" s="285"/>
      <c r="AI14" s="285"/>
      <c r="AJ14" s="285"/>
      <c r="AK14" s="285"/>
      <c r="AL14" s="285"/>
      <c r="AM14" s="285"/>
      <c r="AN14" s="285"/>
      <c r="AO14" s="285"/>
      <c r="AP14" s="285"/>
      <c r="AQ14" s="286"/>
    </row>
    <row r="15" spans="1:920" x14ac:dyDescent="0.25">
      <c r="C15" s="287"/>
      <c r="D15" s="288"/>
      <c r="E15" s="288"/>
      <c r="F15" s="288"/>
      <c r="G15" s="288"/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9"/>
      <c r="S15" s="287"/>
      <c r="T15" s="288"/>
      <c r="U15" s="288"/>
      <c r="V15" s="288"/>
      <c r="W15" s="288"/>
      <c r="X15" s="288"/>
      <c r="Y15" s="288"/>
      <c r="Z15" s="288"/>
      <c r="AA15" s="288"/>
      <c r="AB15" s="288"/>
      <c r="AC15" s="288"/>
      <c r="AD15" s="288"/>
      <c r="AE15" s="288"/>
      <c r="AF15" s="288"/>
      <c r="AG15" s="288"/>
      <c r="AH15" s="288"/>
      <c r="AI15" s="288"/>
      <c r="AJ15" s="288"/>
      <c r="AK15" s="288"/>
      <c r="AL15" s="288"/>
      <c r="AM15" s="288"/>
      <c r="AN15" s="288"/>
      <c r="AO15" s="288"/>
      <c r="AP15" s="288"/>
      <c r="AQ15" s="289"/>
    </row>
    <row r="16" spans="1:920" s="88" customFormat="1" x14ac:dyDescent="0.2">
      <c r="A16" s="77">
        <v>0.01</v>
      </c>
      <c r="B16" s="77" t="str">
        <f>IF(LEN(Y16)=0,"",1+ABS((Y16*A16)/LEN(Y16))+A16)</f>
        <v/>
      </c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</row>
    <row r="17" spans="1:43" s="88" customFormat="1" x14ac:dyDescent="0.2">
      <c r="A17" s="77"/>
      <c r="B17" s="77"/>
      <c r="C17" s="335"/>
      <c r="D17" s="335"/>
      <c r="E17" s="335"/>
      <c r="F17" s="335"/>
      <c r="G17" s="335"/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4"/>
      <c r="T17" s="334"/>
      <c r="U17" s="334"/>
      <c r="V17" s="334"/>
      <c r="W17" s="334"/>
      <c r="X17" s="334"/>
      <c r="Y17" s="334"/>
      <c r="Z17" s="334"/>
      <c r="AA17" s="334"/>
      <c r="AB17" s="334"/>
      <c r="AC17" s="334"/>
      <c r="AD17" s="334"/>
      <c r="AE17" s="334"/>
      <c r="AF17" s="334"/>
      <c r="AG17" s="334"/>
      <c r="AH17" s="334"/>
      <c r="AI17" s="334"/>
      <c r="AJ17" s="334"/>
      <c r="AK17" s="334"/>
      <c r="AL17" s="334"/>
      <c r="AM17" s="334"/>
      <c r="AN17" s="334"/>
      <c r="AO17" s="334"/>
      <c r="AP17" s="334"/>
      <c r="AQ17" s="334"/>
    </row>
    <row r="18" spans="1:43" s="88" customFormat="1" x14ac:dyDescent="0.2">
      <c r="A18" s="77"/>
      <c r="B18" s="77"/>
      <c r="C18" s="336"/>
      <c r="D18" s="336"/>
      <c r="E18" s="336"/>
      <c r="F18" s="336"/>
      <c r="G18" s="336"/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4"/>
      <c r="T18" s="334"/>
      <c r="U18" s="334"/>
      <c r="V18" s="334"/>
      <c r="W18" s="334"/>
      <c r="X18" s="334"/>
      <c r="Y18" s="334"/>
      <c r="Z18" s="334"/>
      <c r="AA18" s="334"/>
      <c r="AB18" s="334"/>
      <c r="AC18" s="334"/>
      <c r="AD18" s="334"/>
      <c r="AE18" s="334"/>
      <c r="AF18" s="334"/>
      <c r="AG18" s="334"/>
      <c r="AH18" s="334"/>
      <c r="AI18" s="334"/>
      <c r="AJ18" s="334"/>
      <c r="AK18" s="334"/>
      <c r="AL18" s="334"/>
      <c r="AM18" s="334"/>
      <c r="AN18" s="334"/>
      <c r="AO18" s="334"/>
      <c r="AP18" s="334"/>
      <c r="AQ18" s="334"/>
    </row>
    <row r="19" spans="1:43" s="88" customFormat="1" x14ac:dyDescent="0.2">
      <c r="A19" s="77"/>
      <c r="B19" s="77"/>
      <c r="C19" s="336"/>
      <c r="D19" s="336"/>
      <c r="E19" s="336"/>
      <c r="F19" s="336"/>
      <c r="G19" s="336"/>
      <c r="H19" s="336"/>
      <c r="I19" s="336"/>
      <c r="J19" s="336"/>
      <c r="K19" s="336"/>
      <c r="L19" s="336"/>
      <c r="M19" s="336"/>
      <c r="N19" s="336"/>
      <c r="O19" s="336"/>
      <c r="P19" s="336"/>
      <c r="Q19" s="336"/>
      <c r="R19" s="336"/>
      <c r="S19" s="334"/>
      <c r="T19" s="334"/>
      <c r="U19" s="334"/>
      <c r="V19" s="334"/>
      <c r="W19" s="334"/>
      <c r="X19" s="334"/>
      <c r="Y19" s="334"/>
      <c r="Z19" s="334"/>
      <c r="AA19" s="334"/>
      <c r="AB19" s="334"/>
      <c r="AC19" s="334"/>
      <c r="AD19" s="334"/>
      <c r="AE19" s="334"/>
      <c r="AF19" s="334"/>
      <c r="AG19" s="334"/>
      <c r="AH19" s="334"/>
      <c r="AI19" s="334"/>
      <c r="AJ19" s="334"/>
      <c r="AK19" s="334"/>
      <c r="AL19" s="334"/>
      <c r="AM19" s="334"/>
      <c r="AN19" s="334"/>
      <c r="AO19" s="334"/>
      <c r="AP19" s="334"/>
      <c r="AQ19" s="334"/>
    </row>
    <row r="20" spans="1:43" s="88" customFormat="1" x14ac:dyDescent="0.2">
      <c r="A20" s="77"/>
      <c r="B20" s="77"/>
      <c r="C20" s="336"/>
      <c r="D20" s="336"/>
      <c r="E20" s="336"/>
      <c r="F20" s="336"/>
      <c r="G20" s="336"/>
      <c r="H20" s="336"/>
      <c r="I20" s="336"/>
      <c r="J20" s="336"/>
      <c r="K20" s="336"/>
      <c r="L20" s="336"/>
      <c r="M20" s="336"/>
      <c r="N20" s="336"/>
      <c r="O20" s="336"/>
      <c r="P20" s="336"/>
      <c r="Q20" s="336"/>
      <c r="R20" s="336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4"/>
      <c r="AN20" s="334"/>
      <c r="AO20" s="334"/>
      <c r="AP20" s="334"/>
      <c r="AQ20" s="334"/>
    </row>
    <row r="21" spans="1:43" s="88" customFormat="1" x14ac:dyDescent="0.2">
      <c r="A21" s="77"/>
      <c r="B21" s="77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36"/>
      <c r="N21" s="336"/>
      <c r="O21" s="336"/>
      <c r="P21" s="336"/>
      <c r="Q21" s="336"/>
      <c r="R21" s="336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334"/>
      <c r="AG21" s="334"/>
      <c r="AH21" s="334"/>
      <c r="AI21" s="334"/>
      <c r="AJ21" s="334"/>
      <c r="AK21" s="334"/>
      <c r="AL21" s="334"/>
      <c r="AM21" s="334"/>
      <c r="AN21" s="334"/>
      <c r="AO21" s="334"/>
      <c r="AP21" s="334"/>
      <c r="AQ21" s="334"/>
    </row>
    <row r="22" spans="1:43" s="88" customFormat="1" x14ac:dyDescent="0.2">
      <c r="A22" s="77"/>
      <c r="B22" s="77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4"/>
      <c r="T22" s="334"/>
      <c r="U22" s="334"/>
      <c r="V22" s="334"/>
      <c r="W22" s="334"/>
      <c r="X22" s="334"/>
      <c r="Y22" s="334"/>
      <c r="Z22" s="334"/>
      <c r="AA22" s="334"/>
      <c r="AB22" s="334"/>
      <c r="AC22" s="334"/>
      <c r="AD22" s="334"/>
      <c r="AE22" s="334"/>
      <c r="AF22" s="334"/>
      <c r="AG22" s="334"/>
      <c r="AH22" s="334"/>
      <c r="AI22" s="334"/>
      <c r="AJ22" s="334"/>
      <c r="AK22" s="334"/>
      <c r="AL22" s="334"/>
      <c r="AM22" s="334"/>
      <c r="AN22" s="334"/>
      <c r="AO22" s="334"/>
      <c r="AP22" s="334"/>
      <c r="AQ22" s="334"/>
    </row>
    <row r="23" spans="1:43" s="88" customFormat="1" x14ac:dyDescent="0.2">
      <c r="A23" s="77"/>
      <c r="B23" s="77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4"/>
      <c r="AD23" s="334"/>
      <c r="AE23" s="334"/>
      <c r="AF23" s="334"/>
      <c r="AG23" s="334"/>
      <c r="AH23" s="334"/>
      <c r="AI23" s="334"/>
      <c r="AJ23" s="334"/>
      <c r="AK23" s="334"/>
      <c r="AL23" s="334"/>
      <c r="AM23" s="334"/>
      <c r="AN23" s="334"/>
      <c r="AO23" s="334"/>
      <c r="AP23" s="334"/>
      <c r="AQ23" s="334"/>
    </row>
    <row r="24" spans="1:43" s="88" customFormat="1" x14ac:dyDescent="0.2">
      <c r="A24" s="77"/>
      <c r="B24" s="77"/>
      <c r="C24" s="336"/>
      <c r="D24" s="336"/>
      <c r="E24" s="336"/>
      <c r="F24" s="336"/>
      <c r="G24" s="336"/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4"/>
      <c r="T24" s="334"/>
      <c r="U24" s="334"/>
      <c r="V24" s="334"/>
      <c r="W24" s="334"/>
      <c r="X24" s="334"/>
      <c r="Y24" s="334"/>
      <c r="Z24" s="334"/>
      <c r="AA24" s="334"/>
      <c r="AB24" s="334"/>
      <c r="AC24" s="334"/>
      <c r="AD24" s="334"/>
      <c r="AE24" s="334"/>
      <c r="AF24" s="334"/>
      <c r="AG24" s="334"/>
      <c r="AH24" s="334"/>
      <c r="AI24" s="334"/>
      <c r="AJ24" s="334"/>
      <c r="AK24" s="334"/>
      <c r="AL24" s="334"/>
      <c r="AM24" s="334"/>
      <c r="AN24" s="334"/>
      <c r="AO24" s="334"/>
      <c r="AP24" s="334"/>
      <c r="AQ24" s="334"/>
    </row>
    <row r="25" spans="1:43" s="88" customFormat="1" x14ac:dyDescent="0.2">
      <c r="A25" s="77"/>
      <c r="B25" s="77"/>
      <c r="C25" s="336"/>
      <c r="D25" s="336"/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4"/>
      <c r="T25" s="334"/>
      <c r="U25" s="334"/>
      <c r="V25" s="334"/>
      <c r="W25" s="334"/>
      <c r="X25" s="334"/>
      <c r="Y25" s="334"/>
      <c r="Z25" s="334"/>
      <c r="AA25" s="334"/>
      <c r="AB25" s="334"/>
      <c r="AC25" s="334"/>
      <c r="AD25" s="334"/>
      <c r="AE25" s="334"/>
      <c r="AF25" s="334"/>
      <c r="AG25" s="334"/>
      <c r="AH25" s="334"/>
      <c r="AI25" s="334"/>
      <c r="AJ25" s="334"/>
      <c r="AK25" s="334"/>
      <c r="AL25" s="334"/>
      <c r="AM25" s="334"/>
      <c r="AN25" s="334"/>
      <c r="AO25" s="334"/>
      <c r="AP25" s="334"/>
      <c r="AQ25" s="334"/>
    </row>
    <row r="26" spans="1:43" s="88" customFormat="1" x14ac:dyDescent="0.2">
      <c r="A26" s="77"/>
      <c r="B26" s="77"/>
      <c r="C26" s="336"/>
      <c r="D26" s="336"/>
      <c r="E26" s="336"/>
      <c r="F26" s="336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4"/>
      <c r="T26" s="334"/>
      <c r="U26" s="334"/>
      <c r="V26" s="334"/>
      <c r="W26" s="334"/>
      <c r="X26" s="334"/>
      <c r="Y26" s="334"/>
      <c r="Z26" s="334"/>
      <c r="AA26" s="334"/>
      <c r="AB26" s="334"/>
      <c r="AC26" s="334"/>
      <c r="AD26" s="334"/>
      <c r="AE26" s="334"/>
      <c r="AF26" s="334"/>
      <c r="AG26" s="334"/>
      <c r="AH26" s="334"/>
      <c r="AI26" s="334"/>
      <c r="AJ26" s="334"/>
      <c r="AK26" s="334"/>
      <c r="AL26" s="334"/>
      <c r="AM26" s="334"/>
      <c r="AN26" s="334"/>
      <c r="AO26" s="334"/>
      <c r="AP26" s="334"/>
      <c r="AQ26" s="334"/>
    </row>
    <row r="27" spans="1:43" s="88" customFormat="1" x14ac:dyDescent="0.2">
      <c r="A27" s="77"/>
      <c r="B27" s="77"/>
      <c r="C27" s="336"/>
      <c r="D27" s="336"/>
      <c r="E27" s="336"/>
      <c r="F27" s="336"/>
      <c r="G27" s="336"/>
      <c r="H27" s="336"/>
      <c r="I27" s="336"/>
      <c r="J27" s="336"/>
      <c r="K27" s="336"/>
      <c r="L27" s="336"/>
      <c r="M27" s="336"/>
      <c r="N27" s="336"/>
      <c r="O27" s="336"/>
      <c r="P27" s="336"/>
      <c r="Q27" s="336"/>
      <c r="R27" s="336"/>
      <c r="S27" s="334"/>
      <c r="T27" s="334"/>
      <c r="U27" s="334"/>
      <c r="V27" s="334"/>
      <c r="W27" s="334"/>
      <c r="X27" s="334"/>
      <c r="Y27" s="334"/>
      <c r="Z27" s="334"/>
      <c r="AA27" s="334"/>
      <c r="AB27" s="334"/>
      <c r="AC27" s="334"/>
      <c r="AD27" s="334"/>
      <c r="AE27" s="334"/>
      <c r="AF27" s="334"/>
      <c r="AG27" s="334"/>
      <c r="AH27" s="334"/>
      <c r="AI27" s="334"/>
      <c r="AJ27" s="334"/>
      <c r="AK27" s="334"/>
      <c r="AL27" s="334"/>
      <c r="AM27" s="334"/>
      <c r="AN27" s="334"/>
      <c r="AO27" s="334"/>
      <c r="AP27" s="334"/>
      <c r="AQ27" s="334"/>
    </row>
    <row r="28" spans="1:43" s="88" customFormat="1" x14ac:dyDescent="0.2">
      <c r="A28" s="77"/>
      <c r="B28" s="77"/>
      <c r="C28" s="336"/>
      <c r="D28" s="336"/>
      <c r="E28" s="336"/>
      <c r="F28" s="336"/>
      <c r="G28" s="336"/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334"/>
      <c r="AG28" s="334"/>
      <c r="AH28" s="334"/>
      <c r="AI28" s="334"/>
      <c r="AJ28" s="334"/>
      <c r="AK28" s="334"/>
      <c r="AL28" s="334"/>
      <c r="AM28" s="334"/>
      <c r="AN28" s="334"/>
      <c r="AO28" s="334"/>
      <c r="AP28" s="334"/>
      <c r="AQ28" s="334"/>
    </row>
    <row r="29" spans="1:43" s="88" customFormat="1" x14ac:dyDescent="0.2">
      <c r="A29" s="77"/>
      <c r="B29" s="77"/>
      <c r="C29" s="336"/>
      <c r="D29" s="336"/>
      <c r="E29" s="336"/>
      <c r="F29" s="336"/>
      <c r="G29" s="336"/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4"/>
      <c r="T29" s="334"/>
      <c r="U29" s="334"/>
      <c r="V29" s="334"/>
      <c r="W29" s="334"/>
      <c r="X29" s="334"/>
      <c r="Y29" s="334"/>
      <c r="Z29" s="334"/>
      <c r="AA29" s="334"/>
      <c r="AB29" s="334"/>
      <c r="AC29" s="334"/>
      <c r="AD29" s="334"/>
      <c r="AE29" s="334"/>
      <c r="AF29" s="334"/>
      <c r="AG29" s="334"/>
      <c r="AH29" s="334"/>
      <c r="AI29" s="334"/>
      <c r="AJ29" s="334"/>
      <c r="AK29" s="334"/>
      <c r="AL29" s="334"/>
      <c r="AM29" s="334"/>
      <c r="AN29" s="334"/>
      <c r="AO29" s="334"/>
      <c r="AP29" s="334"/>
      <c r="AQ29" s="334"/>
    </row>
    <row r="30" spans="1:43" s="88" customFormat="1" x14ac:dyDescent="0.2">
      <c r="A30" s="77"/>
      <c r="B30" s="77"/>
      <c r="C30" s="336"/>
      <c r="D30" s="336"/>
      <c r="E30" s="336"/>
      <c r="F30" s="336"/>
      <c r="G30" s="336"/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4"/>
      <c r="T30" s="334"/>
      <c r="U30" s="334"/>
      <c r="V30" s="334"/>
      <c r="W30" s="334"/>
      <c r="X30" s="334"/>
      <c r="Y30" s="334"/>
      <c r="Z30" s="334"/>
      <c r="AA30" s="334"/>
      <c r="AB30" s="334"/>
      <c r="AC30" s="334"/>
      <c r="AD30" s="334"/>
      <c r="AE30" s="334"/>
      <c r="AF30" s="334"/>
      <c r="AG30" s="334"/>
      <c r="AH30" s="334"/>
      <c r="AI30" s="334"/>
      <c r="AJ30" s="334"/>
      <c r="AK30" s="334"/>
      <c r="AL30" s="334"/>
      <c r="AM30" s="334"/>
      <c r="AN30" s="334"/>
      <c r="AO30" s="334"/>
      <c r="AP30" s="334"/>
      <c r="AQ30" s="334"/>
    </row>
    <row r="31" spans="1:43" s="88" customFormat="1" x14ac:dyDescent="0.2">
      <c r="A31" s="77"/>
      <c r="B31" s="77"/>
      <c r="C31" s="336"/>
      <c r="D31" s="336"/>
      <c r="E31" s="336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4"/>
      <c r="AF31" s="334"/>
      <c r="AG31" s="334"/>
      <c r="AH31" s="334"/>
      <c r="AI31" s="334"/>
      <c r="AJ31" s="334"/>
      <c r="AK31" s="334"/>
      <c r="AL31" s="334"/>
      <c r="AM31" s="334"/>
      <c r="AN31" s="334"/>
      <c r="AO31" s="334"/>
      <c r="AP31" s="334"/>
      <c r="AQ31" s="334"/>
    </row>
    <row r="32" spans="1:43" s="88" customFormat="1" x14ac:dyDescent="0.2">
      <c r="A32" s="77"/>
      <c r="B32" s="77"/>
      <c r="C32" s="336"/>
      <c r="D32" s="336"/>
      <c r="E32" s="336"/>
      <c r="F32" s="336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4"/>
      <c r="AF32" s="334"/>
      <c r="AG32" s="334"/>
      <c r="AH32" s="334"/>
      <c r="AI32" s="334"/>
      <c r="AJ32" s="334"/>
      <c r="AK32" s="334"/>
      <c r="AL32" s="334"/>
      <c r="AM32" s="334"/>
      <c r="AN32" s="334"/>
      <c r="AO32" s="334"/>
      <c r="AP32" s="334"/>
      <c r="AQ32" s="334"/>
    </row>
    <row r="33" spans="1:43" s="88" customFormat="1" x14ac:dyDescent="0.2">
      <c r="A33" s="77"/>
      <c r="B33" s="77"/>
      <c r="C33" s="336"/>
      <c r="D33" s="336"/>
      <c r="E33" s="336"/>
      <c r="F33" s="336"/>
      <c r="G33" s="336"/>
      <c r="H33" s="336"/>
      <c r="I33" s="336"/>
      <c r="J33" s="336"/>
      <c r="K33" s="336"/>
      <c r="L33" s="336"/>
      <c r="M33" s="336"/>
      <c r="N33" s="336"/>
      <c r="O33" s="336"/>
      <c r="P33" s="336"/>
      <c r="Q33" s="336"/>
      <c r="R33" s="336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4"/>
      <c r="AD33" s="334"/>
      <c r="AE33" s="334"/>
      <c r="AF33" s="334"/>
      <c r="AG33" s="334"/>
      <c r="AH33" s="334"/>
      <c r="AI33" s="334"/>
      <c r="AJ33" s="334"/>
      <c r="AK33" s="334"/>
      <c r="AL33" s="334"/>
      <c r="AM33" s="334"/>
      <c r="AN33" s="334"/>
      <c r="AO33" s="334"/>
      <c r="AP33" s="334"/>
      <c r="AQ33" s="334"/>
    </row>
    <row r="34" spans="1:43" s="88" customFormat="1" x14ac:dyDescent="0.2">
      <c r="A34" s="77"/>
      <c r="B34" s="77"/>
      <c r="C34" s="336"/>
      <c r="D34" s="336"/>
      <c r="E34" s="336"/>
      <c r="F34" s="336"/>
      <c r="G34" s="336"/>
      <c r="H34" s="336"/>
      <c r="I34" s="336"/>
      <c r="J34" s="336"/>
      <c r="K34" s="336"/>
      <c r="L34" s="336"/>
      <c r="M34" s="336"/>
      <c r="N34" s="336"/>
      <c r="O34" s="336"/>
      <c r="P34" s="336"/>
      <c r="Q34" s="336"/>
      <c r="R34" s="336"/>
      <c r="S34" s="334"/>
      <c r="T34" s="334"/>
      <c r="U34" s="334"/>
      <c r="V34" s="334"/>
      <c r="W34" s="334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334"/>
      <c r="AI34" s="334"/>
      <c r="AJ34" s="334"/>
      <c r="AK34" s="334"/>
      <c r="AL34" s="334"/>
      <c r="AM34" s="334"/>
      <c r="AN34" s="334"/>
      <c r="AO34" s="334"/>
      <c r="AP34" s="334"/>
      <c r="AQ34" s="334"/>
    </row>
    <row r="35" spans="1:43" s="88" customFormat="1" x14ac:dyDescent="0.2">
      <c r="A35" s="77"/>
      <c r="B35" s="77"/>
      <c r="C35" s="336"/>
      <c r="D35" s="336"/>
      <c r="E35" s="336"/>
      <c r="F35" s="336"/>
      <c r="G35" s="336"/>
      <c r="H35" s="336"/>
      <c r="I35" s="336"/>
      <c r="J35" s="336"/>
      <c r="K35" s="336"/>
      <c r="L35" s="336"/>
      <c r="M35" s="336"/>
      <c r="N35" s="336"/>
      <c r="O35" s="336"/>
      <c r="P35" s="336"/>
      <c r="Q35" s="336"/>
      <c r="R35" s="336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334"/>
      <c r="AG35" s="334"/>
      <c r="AH35" s="334"/>
      <c r="AI35" s="334"/>
      <c r="AJ35" s="334"/>
      <c r="AK35" s="334"/>
      <c r="AL35" s="334"/>
      <c r="AM35" s="334"/>
      <c r="AN35" s="334"/>
      <c r="AO35" s="334"/>
      <c r="AP35" s="334"/>
      <c r="AQ35" s="334"/>
    </row>
    <row r="36" spans="1:43" s="88" customFormat="1" x14ac:dyDescent="0.2">
      <c r="A36" s="77"/>
      <c r="B36" s="77"/>
      <c r="C36" s="336"/>
      <c r="D36" s="336"/>
      <c r="E36" s="336"/>
      <c r="F36" s="336"/>
      <c r="G36" s="336"/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4"/>
      <c r="T36" s="334"/>
      <c r="U36" s="334"/>
      <c r="V36" s="334"/>
      <c r="W36" s="334"/>
      <c r="X36" s="334"/>
      <c r="Y36" s="334"/>
      <c r="Z36" s="334"/>
      <c r="AA36" s="334"/>
      <c r="AB36" s="334"/>
      <c r="AC36" s="334"/>
      <c r="AD36" s="334"/>
      <c r="AE36" s="334"/>
      <c r="AF36" s="334"/>
      <c r="AG36" s="334"/>
      <c r="AH36" s="334"/>
      <c r="AI36" s="334"/>
      <c r="AJ36" s="334"/>
      <c r="AK36" s="334"/>
      <c r="AL36" s="334"/>
      <c r="AM36" s="334"/>
      <c r="AN36" s="334"/>
      <c r="AO36" s="334"/>
      <c r="AP36" s="334"/>
      <c r="AQ36" s="334"/>
    </row>
    <row r="37" spans="1:43" s="88" customFormat="1" x14ac:dyDescent="0.2">
      <c r="A37" s="77"/>
      <c r="B37" s="77"/>
      <c r="C37" s="336"/>
      <c r="D37" s="336"/>
      <c r="E37" s="336"/>
      <c r="F37" s="336"/>
      <c r="G37" s="336"/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4"/>
      <c r="T37" s="334"/>
      <c r="U37" s="334"/>
      <c r="V37" s="334"/>
      <c r="W37" s="334"/>
      <c r="X37" s="334"/>
      <c r="Y37" s="334"/>
      <c r="Z37" s="334"/>
      <c r="AA37" s="334"/>
      <c r="AB37" s="334"/>
      <c r="AC37" s="334"/>
      <c r="AD37" s="334"/>
      <c r="AE37" s="334"/>
      <c r="AF37" s="334"/>
      <c r="AG37" s="334"/>
      <c r="AH37" s="334"/>
      <c r="AI37" s="334"/>
      <c r="AJ37" s="334"/>
      <c r="AK37" s="334"/>
      <c r="AL37" s="334"/>
      <c r="AM37" s="334"/>
      <c r="AN37" s="334"/>
      <c r="AO37" s="334"/>
      <c r="AP37" s="334"/>
      <c r="AQ37" s="334"/>
    </row>
    <row r="38" spans="1:43" s="88" customFormat="1" x14ac:dyDescent="0.2">
      <c r="A38" s="77"/>
      <c r="B38" s="77"/>
      <c r="C38" s="336"/>
      <c r="D38" s="336"/>
      <c r="E38" s="336"/>
      <c r="F38" s="336"/>
      <c r="G38" s="336"/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4"/>
      <c r="T38" s="334"/>
      <c r="U38" s="334"/>
      <c r="V38" s="334"/>
      <c r="W38" s="334"/>
      <c r="X38" s="334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4"/>
      <c r="AK38" s="334"/>
      <c r="AL38" s="334"/>
      <c r="AM38" s="334"/>
      <c r="AN38" s="334"/>
      <c r="AO38" s="334"/>
      <c r="AP38" s="334"/>
      <c r="AQ38" s="334"/>
    </row>
    <row r="39" spans="1:43" s="88" customFormat="1" x14ac:dyDescent="0.2">
      <c r="A39" s="77"/>
      <c r="B39" s="77"/>
      <c r="C39" s="336"/>
      <c r="D39" s="336"/>
      <c r="E39" s="336"/>
      <c r="F39" s="336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4"/>
      <c r="T39" s="334"/>
      <c r="U39" s="334"/>
      <c r="V39" s="334"/>
      <c r="W39" s="334"/>
      <c r="X39" s="334"/>
      <c r="Y39" s="334"/>
      <c r="Z39" s="334"/>
      <c r="AA39" s="334"/>
      <c r="AB39" s="334"/>
      <c r="AC39" s="334"/>
      <c r="AD39" s="334"/>
      <c r="AE39" s="334"/>
      <c r="AF39" s="334"/>
      <c r="AG39" s="334"/>
      <c r="AH39" s="334"/>
      <c r="AI39" s="334"/>
      <c r="AJ39" s="334"/>
      <c r="AK39" s="334"/>
      <c r="AL39" s="334"/>
      <c r="AM39" s="334"/>
      <c r="AN39" s="334"/>
      <c r="AO39" s="334"/>
      <c r="AP39" s="334"/>
      <c r="AQ39" s="334"/>
    </row>
    <row r="40" spans="1:43" s="88" customFormat="1" x14ac:dyDescent="0.2">
      <c r="A40" s="77"/>
      <c r="B40" s="77"/>
      <c r="C40" s="336"/>
      <c r="D40" s="336"/>
      <c r="E40" s="336"/>
      <c r="F40" s="336"/>
      <c r="G40" s="336"/>
      <c r="H40" s="336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4"/>
      <c r="AG40" s="334"/>
      <c r="AH40" s="334"/>
      <c r="AI40" s="334"/>
      <c r="AJ40" s="334"/>
      <c r="AK40" s="334"/>
      <c r="AL40" s="334"/>
      <c r="AM40" s="334"/>
      <c r="AN40" s="334"/>
      <c r="AO40" s="334"/>
      <c r="AP40" s="334"/>
      <c r="AQ40" s="334"/>
    </row>
    <row r="41" spans="1:43" s="88" customFormat="1" x14ac:dyDescent="0.2">
      <c r="A41" s="77"/>
      <c r="B41" s="77"/>
      <c r="C41" s="336"/>
      <c r="D41" s="336"/>
      <c r="E41" s="336"/>
      <c r="F41" s="336"/>
      <c r="G41" s="336"/>
      <c r="H41" s="336"/>
      <c r="I41" s="336"/>
      <c r="J41" s="336"/>
      <c r="K41" s="336"/>
      <c r="L41" s="336"/>
      <c r="M41" s="336"/>
      <c r="N41" s="336"/>
      <c r="O41" s="336"/>
      <c r="P41" s="336"/>
      <c r="Q41" s="336"/>
      <c r="R41" s="336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4"/>
      <c r="AG41" s="334"/>
      <c r="AH41" s="334"/>
      <c r="AI41" s="334"/>
      <c r="AJ41" s="334"/>
      <c r="AK41" s="334"/>
      <c r="AL41" s="334"/>
      <c r="AM41" s="334"/>
      <c r="AN41" s="334"/>
      <c r="AO41" s="334"/>
      <c r="AP41" s="334"/>
      <c r="AQ41" s="334"/>
    </row>
    <row r="42" spans="1:43" s="88" customFormat="1" x14ac:dyDescent="0.2">
      <c r="A42" s="77"/>
      <c r="B42" s="77"/>
      <c r="C42" s="336"/>
      <c r="D42" s="336"/>
      <c r="E42" s="336"/>
      <c r="F42" s="336"/>
      <c r="G42" s="336"/>
      <c r="H42" s="336"/>
      <c r="I42" s="336"/>
      <c r="J42" s="336"/>
      <c r="K42" s="336"/>
      <c r="L42" s="336"/>
      <c r="M42" s="336"/>
      <c r="N42" s="336"/>
      <c r="O42" s="336"/>
      <c r="P42" s="336"/>
      <c r="Q42" s="336"/>
      <c r="R42" s="336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4"/>
      <c r="AG42" s="334"/>
      <c r="AH42" s="334"/>
      <c r="AI42" s="334"/>
      <c r="AJ42" s="334"/>
      <c r="AK42" s="334"/>
      <c r="AL42" s="334"/>
      <c r="AM42" s="334"/>
      <c r="AN42" s="334"/>
      <c r="AO42" s="334"/>
      <c r="AP42" s="334"/>
      <c r="AQ42" s="334"/>
    </row>
    <row r="43" spans="1:43" s="88" customFormat="1" x14ac:dyDescent="0.2">
      <c r="A43" s="77"/>
      <c r="B43" s="77"/>
      <c r="C43" s="336"/>
      <c r="D43" s="336"/>
      <c r="E43" s="336"/>
      <c r="F43" s="336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4"/>
      <c r="AG43" s="334"/>
      <c r="AH43" s="334"/>
      <c r="AI43" s="334"/>
      <c r="AJ43" s="334"/>
      <c r="AK43" s="334"/>
      <c r="AL43" s="334"/>
      <c r="AM43" s="334"/>
      <c r="AN43" s="334"/>
      <c r="AO43" s="334"/>
      <c r="AP43" s="334"/>
      <c r="AQ43" s="334"/>
    </row>
    <row r="44" spans="1:43" s="88" customFormat="1" x14ac:dyDescent="0.2">
      <c r="A44" s="77"/>
      <c r="B44" s="77"/>
      <c r="C44" s="336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4"/>
      <c r="T44" s="334"/>
      <c r="U44" s="334"/>
      <c r="V44" s="334"/>
      <c r="W44" s="334"/>
      <c r="X44" s="334"/>
      <c r="Y44" s="334"/>
      <c r="Z44" s="334"/>
      <c r="AA44" s="334"/>
      <c r="AB44" s="334"/>
      <c r="AC44" s="334"/>
      <c r="AD44" s="334"/>
      <c r="AE44" s="334"/>
      <c r="AF44" s="334"/>
      <c r="AG44" s="334"/>
      <c r="AH44" s="334"/>
      <c r="AI44" s="334"/>
      <c r="AJ44" s="334"/>
      <c r="AK44" s="334"/>
      <c r="AL44" s="334"/>
      <c r="AM44" s="334"/>
      <c r="AN44" s="334"/>
      <c r="AO44" s="334"/>
      <c r="AP44" s="334"/>
      <c r="AQ44" s="334"/>
    </row>
    <row r="45" spans="1:43" s="88" customFormat="1" x14ac:dyDescent="0.2">
      <c r="A45" s="77"/>
      <c r="B45" s="77"/>
      <c r="C45" s="336"/>
      <c r="D45" s="336"/>
      <c r="E45" s="336"/>
      <c r="F45" s="336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4"/>
      <c r="T45" s="334"/>
      <c r="U45" s="334"/>
      <c r="V45" s="334"/>
      <c r="W45" s="334"/>
      <c r="X45" s="334"/>
      <c r="Y45" s="334"/>
      <c r="Z45" s="334"/>
      <c r="AA45" s="334"/>
      <c r="AB45" s="334"/>
      <c r="AC45" s="334"/>
      <c r="AD45" s="334"/>
      <c r="AE45" s="334"/>
      <c r="AF45" s="334"/>
      <c r="AG45" s="334"/>
      <c r="AH45" s="334"/>
      <c r="AI45" s="334"/>
      <c r="AJ45" s="334"/>
      <c r="AK45" s="334"/>
      <c r="AL45" s="334"/>
      <c r="AM45" s="334"/>
      <c r="AN45" s="334"/>
      <c r="AO45" s="334"/>
      <c r="AP45" s="334"/>
      <c r="AQ45" s="334"/>
    </row>
    <row r="46" spans="1:43" s="88" customFormat="1" x14ac:dyDescent="0.2">
      <c r="A46" s="77"/>
      <c r="B46" s="77"/>
      <c r="C46" s="336"/>
      <c r="D46" s="336"/>
      <c r="E46" s="336"/>
      <c r="F46" s="336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4"/>
      <c r="T46" s="334"/>
      <c r="U46" s="334"/>
      <c r="V46" s="334"/>
      <c r="W46" s="334"/>
      <c r="X46" s="334"/>
      <c r="Y46" s="334"/>
      <c r="Z46" s="334"/>
      <c r="AA46" s="334"/>
      <c r="AB46" s="334"/>
      <c r="AC46" s="334"/>
      <c r="AD46" s="334"/>
      <c r="AE46" s="334"/>
      <c r="AF46" s="334"/>
      <c r="AG46" s="334"/>
      <c r="AH46" s="334"/>
      <c r="AI46" s="334"/>
      <c r="AJ46" s="334"/>
      <c r="AK46" s="334"/>
      <c r="AL46" s="334"/>
      <c r="AM46" s="334"/>
      <c r="AN46" s="334"/>
      <c r="AO46" s="334"/>
      <c r="AP46" s="334"/>
      <c r="AQ46" s="334"/>
    </row>
    <row r="47" spans="1:43" s="88" customFormat="1" x14ac:dyDescent="0.2">
      <c r="A47" s="77"/>
      <c r="B47" s="77"/>
      <c r="C47" s="336"/>
      <c r="D47" s="336"/>
      <c r="E47" s="336"/>
      <c r="F47" s="336"/>
      <c r="G47" s="336"/>
      <c r="H47" s="336"/>
      <c r="I47" s="336"/>
      <c r="J47" s="336"/>
      <c r="K47" s="336"/>
      <c r="L47" s="336"/>
      <c r="M47" s="336"/>
      <c r="N47" s="336"/>
      <c r="O47" s="336"/>
      <c r="P47" s="336"/>
      <c r="Q47" s="336"/>
      <c r="R47" s="336"/>
      <c r="S47" s="334"/>
      <c r="T47" s="334"/>
      <c r="U47" s="334"/>
      <c r="V47" s="334"/>
      <c r="W47" s="334"/>
      <c r="X47" s="334"/>
      <c r="Y47" s="334"/>
      <c r="Z47" s="334"/>
      <c r="AA47" s="334"/>
      <c r="AB47" s="334"/>
      <c r="AC47" s="334"/>
      <c r="AD47" s="334"/>
      <c r="AE47" s="334"/>
      <c r="AF47" s="334"/>
      <c r="AG47" s="334"/>
      <c r="AH47" s="334"/>
      <c r="AI47" s="334"/>
      <c r="AJ47" s="334"/>
      <c r="AK47" s="334"/>
      <c r="AL47" s="334"/>
      <c r="AM47" s="334"/>
      <c r="AN47" s="334"/>
      <c r="AO47" s="334"/>
      <c r="AP47" s="334"/>
      <c r="AQ47" s="334"/>
    </row>
    <row r="48" spans="1:43" s="88" customFormat="1" x14ac:dyDescent="0.2">
      <c r="A48" s="77"/>
      <c r="B48" s="77"/>
      <c r="C48" s="336"/>
      <c r="D48" s="336"/>
      <c r="E48" s="336"/>
      <c r="F48" s="336"/>
      <c r="G48" s="336"/>
      <c r="H48" s="336"/>
      <c r="I48" s="336"/>
      <c r="J48" s="336"/>
      <c r="K48" s="336"/>
      <c r="L48" s="336"/>
      <c r="M48" s="336"/>
      <c r="N48" s="336"/>
      <c r="O48" s="336"/>
      <c r="P48" s="336"/>
      <c r="Q48" s="336"/>
      <c r="R48" s="336"/>
      <c r="S48" s="334"/>
      <c r="T48" s="334"/>
      <c r="U48" s="334"/>
      <c r="V48" s="334"/>
      <c r="W48" s="334"/>
      <c r="X48" s="334"/>
      <c r="Y48" s="334"/>
      <c r="Z48" s="334"/>
      <c r="AA48" s="334"/>
      <c r="AB48" s="334"/>
      <c r="AC48" s="334"/>
      <c r="AD48" s="334"/>
      <c r="AE48" s="334"/>
      <c r="AF48" s="334"/>
      <c r="AG48" s="334"/>
      <c r="AH48" s="334"/>
      <c r="AI48" s="334"/>
      <c r="AJ48" s="334"/>
      <c r="AK48" s="334"/>
      <c r="AL48" s="334"/>
      <c r="AM48" s="334"/>
      <c r="AN48" s="334"/>
      <c r="AO48" s="334"/>
      <c r="AP48" s="334"/>
      <c r="AQ48" s="334"/>
    </row>
    <row r="49" spans="1:43" ht="21" customHeight="1" x14ac:dyDescent="0.25">
      <c r="B49" s="77" t="str">
        <f>IF(ISERROR(ABS(LOG(ABS(SUM(B16:B48)),EXP(3)))),"",ABS(LOG(ABS(SUM(B16:B48)),EXP(3))))</f>
        <v/>
      </c>
    </row>
    <row r="50" spans="1:43" ht="23.25" customHeight="1" x14ac:dyDescent="0.3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 x14ac:dyDescent="0.25">
      <c r="A51" s="90"/>
      <c r="B51" s="90"/>
      <c r="C51" s="294" t="s">
        <v>2149</v>
      </c>
      <c r="D51" s="294"/>
      <c r="E51" s="294"/>
      <c r="F51" s="294"/>
      <c r="G51" s="294"/>
      <c r="H51" s="294"/>
      <c r="I51" s="294"/>
      <c r="J51" s="294"/>
      <c r="K51" s="294"/>
      <c r="L51" s="294"/>
      <c r="T51" s="100"/>
      <c r="AE51" s="100" t="s">
        <v>2151</v>
      </c>
      <c r="AH51" s="332" t="s">
        <v>2150</v>
      </c>
      <c r="AI51" s="332"/>
      <c r="AJ51" s="332"/>
      <c r="AK51" s="332"/>
      <c r="AL51" s="332"/>
      <c r="AM51" s="332"/>
      <c r="AN51" s="332"/>
      <c r="AO51" s="332"/>
      <c r="AP51" s="332"/>
      <c r="AQ51" s="332"/>
    </row>
    <row r="52" spans="1:43" x14ac:dyDescent="0.25">
      <c r="C52" s="330" t="str">
        <f>OP!C45</f>
        <v>Mostar, 17.07.2026.</v>
      </c>
      <c r="D52" s="330"/>
      <c r="E52" s="330"/>
      <c r="F52" s="330"/>
      <c r="G52" s="330"/>
      <c r="H52" s="330"/>
      <c r="I52" s="330"/>
      <c r="J52" s="330"/>
      <c r="K52" s="330"/>
      <c r="L52" s="330"/>
      <c r="M52" s="330"/>
      <c r="N52" s="330"/>
      <c r="O52" s="330"/>
      <c r="P52" s="330"/>
      <c r="Q52" s="330"/>
      <c r="R52" s="330"/>
      <c r="AH52" s="331" t="str">
        <f>OP!AJ45</f>
        <v>Marina Prskalo-Hadžović</v>
      </c>
      <c r="AI52" s="331"/>
      <c r="AJ52" s="331"/>
      <c r="AK52" s="331"/>
      <c r="AL52" s="331"/>
      <c r="AM52" s="331"/>
      <c r="AN52" s="331"/>
      <c r="AO52" s="331"/>
      <c r="AP52" s="331"/>
      <c r="AQ52" s="331"/>
    </row>
    <row r="53" spans="1:43" ht="60.75" customHeight="1" x14ac:dyDescent="0.35">
      <c r="H53" s="93"/>
      <c r="I53" s="93"/>
      <c r="J53" s="93"/>
      <c r="K53" s="93"/>
      <c r="L53" s="93"/>
      <c r="AJ53" s="95"/>
      <c r="AK53" s="96"/>
    </row>
    <row r="54" spans="1:43" ht="60.75" customHeight="1" x14ac:dyDescent="0.35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 x14ac:dyDescent="0.35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 x14ac:dyDescent="0.35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 x14ac:dyDescent="0.25">
      <c r="C57" s="293"/>
      <c r="D57" s="293"/>
      <c r="E57" s="293"/>
      <c r="F57" s="293"/>
      <c r="G57" s="293"/>
      <c r="H57" s="293"/>
      <c r="I57" s="293"/>
      <c r="J57" s="293"/>
      <c r="K57" s="293"/>
      <c r="L57" s="293"/>
      <c r="AJ57" s="95"/>
      <c r="AK57" s="96"/>
    </row>
    <row r="58" spans="1:43" ht="72.75" customHeight="1" x14ac:dyDescent="0.25">
      <c r="AJ58" s="95"/>
      <c r="AK58" s="96"/>
    </row>
    <row r="59" spans="1:43" ht="20.45" customHeight="1" x14ac:dyDescent="0.25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 x14ac:dyDescent="0.25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S20:AQ20"/>
    <mergeCell ref="C21:R21"/>
    <mergeCell ref="S21:AQ21"/>
    <mergeCell ref="C22:R22"/>
    <mergeCell ref="S22:AQ22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C1:R1"/>
    <mergeCell ref="C3:R3"/>
    <mergeCell ref="C5:R5"/>
    <mergeCell ref="C7:R7"/>
    <mergeCell ref="C9:R9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Doris Miletic</cp:lastModifiedBy>
  <cp:lastPrinted>2025-03-04T14:15:29Z</cp:lastPrinted>
  <dcterms:created xsi:type="dcterms:W3CDTF">2022-09-29T09:39:00Z</dcterms:created>
  <dcterms:modified xsi:type="dcterms:W3CDTF">2026-07-20T12:59:24Z</dcterms:modified>
  <cp:category>PrivrednaDrustva</cp:category>
</cp:coreProperties>
</file>